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uio-my.sharepoint.com/personal/erikaho_uio_no/Documents/Desktop/"/>
    </mc:Choice>
  </mc:AlternateContent>
  <xr:revisionPtr revIDLastSave="4" documentId="8_{B442E11D-4AE4-4024-8C90-A7B0790F0F6D}" xr6:coauthVersionLast="47" xr6:coauthVersionMax="47" xr10:uidLastSave="{516517FA-1507-4925-9080-15C29DA1AE91}"/>
  <bookViews>
    <workbookView xWindow="4965" yWindow="2340" windowWidth="28800" windowHeight="15285" tabRatio="847" activeTab="2" xr2:uid="{1EDCDFB4-5E52-48A2-A920-933B0E5D0EBB}"/>
  </bookViews>
  <sheets>
    <sheet name="Fortegnsregler" sheetId="71" r:id="rId1"/>
    <sheet name="Prinsippnote - SRS" sheetId="76" r:id="rId2"/>
    <sheet name="Resultatregnskap" sheetId="18" r:id="rId3"/>
    <sheet name="Balanse - eiendeler" sheetId="19" r:id="rId4"/>
    <sheet name="Balanse - Gjeld og kapital" sheetId="20" r:id="rId5"/>
    <sheet name="Kontantstrømoppstilling" sheetId="31" r:id="rId6"/>
    <sheet name="Prinsipp for  bevilgningsoppst." sheetId="87" r:id="rId7"/>
    <sheet name="Bevilgningsoppstilling" sheetId="79" r:id="rId8"/>
    <sheet name="Note1" sheetId="92" r:id="rId9"/>
    <sheet name="Note2 og 3" sheetId="39" r:id="rId10"/>
    <sheet name="Note4" sheetId="41" r:id="rId11"/>
    <sheet name="Note5" sheetId="42" r:id="rId12"/>
    <sheet name="Note6" sheetId="43" r:id="rId13"/>
    <sheet name="Note 8" sheetId="65" r:id="rId14"/>
    <sheet name="Note 9 og 10" sheetId="62" r:id="rId15"/>
    <sheet name="Note 10B" sheetId="103" r:id="rId16"/>
    <sheet name="Note11" sheetId="50" r:id="rId17"/>
    <sheet name="Note 11A" sheetId="106" r:id="rId18"/>
    <sheet name="Note12, 13 og 14" sheetId="58" r:id="rId19"/>
    <sheet name="Note15 " sheetId="60" r:id="rId20"/>
    <sheet name="Note 16" sheetId="100" r:id="rId21"/>
    <sheet name="Note 17 og 18" sheetId="95" r:id="rId22"/>
    <sheet name="Note 19" sheetId="108" r:id="rId23"/>
    <sheet name="Note 20" sheetId="90" r:id="rId24"/>
    <sheet name="Note 30" sheetId="102" r:id="rId25"/>
    <sheet name="Note 31" sheetId="61" r:id="rId26"/>
    <sheet name="Note 32" sheetId="93" r:id="rId27"/>
    <sheet name="Spesialistutd UiO og UiB" sheetId="105" r:id="rId28"/>
    <sheet name="Spesialistutd UiT" sheetId="109" state="hidden" r:id="rId29"/>
    <sheet name="Tabell 1" sheetId="72" r:id="rId30"/>
    <sheet name="Tabell 2" sheetId="99" r:id="rId31"/>
    <sheet name="Tabell 3" sheetId="74" r:id="rId32"/>
    <sheet name="Tabell 4" sheetId="101" r:id="rId33"/>
    <sheet name="Kontrollark" sheetId="77" r:id="rId34"/>
  </sheets>
  <definedNames>
    <definedName name="_xlnm._FilterDatabase" localSheetId="33" hidden="1">Kontrollark!$A$11:$G$12</definedName>
    <definedName name="_xlnm._FilterDatabase" localSheetId="8" hidden="1">Note1!$A$6:$H$67</definedName>
    <definedName name="_xlnm.Print_Area" localSheetId="7">Bevilgningsoppstilling!$A$1:$I$52</definedName>
    <definedName name="_xlnm.Print_Area" localSheetId="17">'Note 11A'!$A$1:$E$14</definedName>
    <definedName name="_xlnm.Print_Area" localSheetId="2">Resultatregnskap!$A$1:$E$45</definedName>
    <definedName name="_xlnm.Print_Titles" localSheetId="33">Kontrollark!$10:$10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5" i="77" l="1"/>
  <c r="E36" i="99"/>
  <c r="E61" i="72"/>
  <c r="D58" i="31"/>
  <c r="D27" i="31"/>
  <c r="D25" i="31"/>
  <c r="D39" i="31"/>
  <c r="E8" i="99"/>
  <c r="D119" i="92"/>
  <c r="C37" i="95"/>
  <c r="B37" i="95"/>
  <c r="D15" i="50"/>
  <c r="D19" i="74"/>
  <c r="H16" i="42"/>
  <c r="H17" i="42"/>
  <c r="B16" i="100" l="1"/>
  <c r="B32" i="60"/>
  <c r="B11" i="31"/>
  <c r="B80" i="31"/>
  <c r="H33" i="79"/>
  <c r="H44" i="79"/>
  <c r="C49" i="19"/>
  <c r="J15" i="50"/>
  <c r="B65" i="31"/>
  <c r="B63" i="31"/>
  <c r="C63" i="31"/>
  <c r="I21" i="50"/>
  <c r="I23" i="50"/>
  <c r="B144" i="77" s="1"/>
  <c r="D14" i="72"/>
  <c r="D10" i="72"/>
  <c r="D9" i="72"/>
  <c r="D49" i="19"/>
  <c r="B185" i="77"/>
  <c r="B11" i="95"/>
  <c r="C27" i="31"/>
  <c r="B17" i="31"/>
  <c r="H8" i="102"/>
  <c r="H138" i="102"/>
  <c r="H139" i="102"/>
  <c r="H140" i="102"/>
  <c r="H141" i="102"/>
  <c r="H142" i="102"/>
  <c r="H143" i="102"/>
  <c r="H144" i="102"/>
  <c r="H145" i="102"/>
  <c r="H146" i="102"/>
  <c r="H147" i="102"/>
  <c r="H148" i="102"/>
  <c r="H149" i="102"/>
  <c r="H150" i="102"/>
  <c r="H151" i="102"/>
  <c r="H152" i="102"/>
  <c r="H52" i="102"/>
  <c r="H53" i="102"/>
  <c r="H54" i="102"/>
  <c r="H55" i="102"/>
  <c r="H56" i="102"/>
  <c r="H57" i="102"/>
  <c r="H58" i="102"/>
  <c r="H59" i="102"/>
  <c r="H60" i="102"/>
  <c r="H61" i="102"/>
  <c r="H62" i="102"/>
  <c r="H63" i="102"/>
  <c r="H64" i="102"/>
  <c r="H65" i="102"/>
  <c r="H66" i="102"/>
  <c r="H67" i="102"/>
  <c r="H68" i="102"/>
  <c r="H69" i="102"/>
  <c r="H70" i="102"/>
  <c r="H71" i="102"/>
  <c r="H72" i="102"/>
  <c r="H73" i="102"/>
  <c r="H74" i="102"/>
  <c r="H75" i="102"/>
  <c r="H76" i="102"/>
  <c r="H77" i="102"/>
  <c r="H78" i="102"/>
  <c r="H79" i="102"/>
  <c r="H80" i="102"/>
  <c r="H81" i="102"/>
  <c r="H82" i="102"/>
  <c r="H83" i="102"/>
  <c r="H84" i="102"/>
  <c r="H85" i="102"/>
  <c r="H86" i="102"/>
  <c r="H87" i="102"/>
  <c r="H88" i="102"/>
  <c r="H89" i="102"/>
  <c r="H90" i="102"/>
  <c r="H91" i="102"/>
  <c r="H93" i="102"/>
  <c r="H94" i="102"/>
  <c r="H95" i="102"/>
  <c r="H96" i="102"/>
  <c r="H97" i="102"/>
  <c r="H98" i="102"/>
  <c r="H99" i="102"/>
  <c r="H100" i="102"/>
  <c r="H101" i="102"/>
  <c r="H102" i="102"/>
  <c r="H103" i="102"/>
  <c r="H104" i="102"/>
  <c r="H105" i="102"/>
  <c r="H106" i="102"/>
  <c r="H107" i="102"/>
  <c r="H108" i="102"/>
  <c r="H109" i="102"/>
  <c r="H110" i="102"/>
  <c r="H111" i="102"/>
  <c r="H112" i="102"/>
  <c r="H113" i="102"/>
  <c r="H114" i="102"/>
  <c r="H115" i="102"/>
  <c r="H116" i="102"/>
  <c r="H117" i="102"/>
  <c r="H118" i="102"/>
  <c r="H119" i="102"/>
  <c r="H120" i="102"/>
  <c r="H121" i="102"/>
  <c r="H122" i="102"/>
  <c r="H123" i="102"/>
  <c r="H124" i="102"/>
  <c r="H125" i="102"/>
  <c r="H126" i="102"/>
  <c r="H127" i="102"/>
  <c r="H128" i="102"/>
  <c r="H129" i="102"/>
  <c r="H130" i="102"/>
  <c r="C153" i="102"/>
  <c r="H9" i="102"/>
  <c r="H10" i="102"/>
  <c r="H11" i="102"/>
  <c r="H12" i="102"/>
  <c r="H13" i="102"/>
  <c r="H14" i="102"/>
  <c r="H15" i="102"/>
  <c r="H16" i="102"/>
  <c r="H17" i="102"/>
  <c r="H18" i="102"/>
  <c r="H19" i="102"/>
  <c r="H20" i="102"/>
  <c r="H21" i="102"/>
  <c r="H22" i="102"/>
  <c r="H23" i="102"/>
  <c r="H24" i="102"/>
  <c r="H25" i="102"/>
  <c r="H26" i="102"/>
  <c r="H27" i="102"/>
  <c r="H28" i="102"/>
  <c r="H29" i="102"/>
  <c r="H30" i="102"/>
  <c r="H31" i="102"/>
  <c r="H32" i="102"/>
  <c r="H33" i="102"/>
  <c r="H34" i="102"/>
  <c r="H35" i="102"/>
  <c r="H36" i="102"/>
  <c r="H37" i="102"/>
  <c r="H38" i="102"/>
  <c r="H39" i="102"/>
  <c r="H40" i="102"/>
  <c r="H41" i="102"/>
  <c r="H42" i="102"/>
  <c r="H43" i="102"/>
  <c r="H44" i="102"/>
  <c r="H45" i="102"/>
  <c r="H46" i="102"/>
  <c r="H47" i="102"/>
  <c r="H48" i="102"/>
  <c r="H49" i="102"/>
  <c r="H50" i="102"/>
  <c r="H51" i="102"/>
  <c r="H92" i="102"/>
  <c r="H131" i="102"/>
  <c r="H132" i="102"/>
  <c r="H133" i="102"/>
  <c r="H134" i="102"/>
  <c r="H135" i="102"/>
  <c r="H136" i="102"/>
  <c r="H137" i="102"/>
  <c r="B14" i="90"/>
  <c r="B28" i="95"/>
  <c r="B27" i="100"/>
  <c r="H17" i="79"/>
  <c r="B151" i="60" s="1"/>
  <c r="C167" i="60"/>
  <c r="B167" i="60"/>
  <c r="E34" i="60"/>
  <c r="E35" i="60"/>
  <c r="E36" i="60"/>
  <c r="E37" i="60"/>
  <c r="E38" i="60"/>
  <c r="E39" i="60"/>
  <c r="E40" i="60"/>
  <c r="E41" i="60"/>
  <c r="B44" i="60"/>
  <c r="D44" i="60"/>
  <c r="I15" i="50"/>
  <c r="B42" i="58"/>
  <c r="C29" i="58"/>
  <c r="B29" i="58"/>
  <c r="B35" i="65"/>
  <c r="B119" i="77"/>
  <c r="B20" i="65"/>
  <c r="B28" i="65"/>
  <c r="B30" i="65"/>
  <c r="B37" i="65"/>
  <c r="B39" i="65"/>
  <c r="C70" i="39"/>
  <c r="D32" i="39"/>
  <c r="B70" i="39"/>
  <c r="B56" i="39"/>
  <c r="C56" i="92"/>
  <c r="D56" i="92"/>
  <c r="D76" i="92"/>
  <c r="C76" i="92"/>
  <c r="B76" i="92"/>
  <c r="B80" i="92"/>
  <c r="B56" i="92"/>
  <c r="B69" i="92"/>
  <c r="C69" i="92"/>
  <c r="C80" i="92"/>
  <c r="B61" i="92"/>
  <c r="C61" i="92"/>
  <c r="D61" i="92"/>
  <c r="C17" i="31"/>
  <c r="D17" i="20"/>
  <c r="E46" i="61"/>
  <c r="E45" i="61"/>
  <c r="E41" i="61"/>
  <c r="E40" i="61"/>
  <c r="E36" i="61"/>
  <c r="E35" i="61"/>
  <c r="E28" i="61"/>
  <c r="E27" i="61"/>
  <c r="E21" i="61"/>
  <c r="E20" i="61"/>
  <c r="E19" i="61"/>
  <c r="E18" i="61"/>
  <c r="E17" i="61"/>
  <c r="E13" i="61"/>
  <c r="E12" i="61"/>
  <c r="E11" i="61"/>
  <c r="E10" i="61"/>
  <c r="E9" i="61"/>
  <c r="C5" i="72"/>
  <c r="C6" i="31"/>
  <c r="D6" i="19"/>
  <c r="B152" i="60" l="1"/>
  <c r="B153" i="60"/>
  <c r="B50" i="77"/>
  <c r="B200" i="77"/>
  <c r="C46" i="61"/>
  <c r="C45" i="61"/>
  <c r="C41" i="61"/>
  <c r="C40" i="61"/>
  <c r="C36" i="61"/>
  <c r="C35" i="61"/>
  <c r="C28" i="61"/>
  <c r="C27" i="61"/>
  <c r="C21" i="61"/>
  <c r="C20" i="61"/>
  <c r="C19" i="61"/>
  <c r="C18" i="61"/>
  <c r="C17" i="61"/>
  <c r="C13" i="61"/>
  <c r="C12" i="61"/>
  <c r="C11" i="61"/>
  <c r="C10" i="61"/>
  <c r="C9" i="61"/>
  <c r="D175" i="109"/>
  <c r="C175" i="109"/>
  <c r="D173" i="109"/>
  <c r="C173" i="109"/>
  <c r="D164" i="109"/>
  <c r="C164" i="109"/>
  <c r="D151" i="109"/>
  <c r="C151" i="109"/>
  <c r="D133" i="109"/>
  <c r="C133" i="109"/>
  <c r="D113" i="109"/>
  <c r="C113" i="109"/>
  <c r="D95" i="109"/>
  <c r="C95" i="109"/>
  <c r="D80" i="109"/>
  <c r="C80" i="109"/>
  <c r="D74" i="109"/>
  <c r="C74" i="109"/>
  <c r="D65" i="109"/>
  <c r="C65" i="109"/>
  <c r="D54" i="109"/>
  <c r="C54" i="109"/>
  <c r="D44" i="109"/>
  <c r="C44" i="109"/>
  <c r="D37" i="109"/>
  <c r="C37" i="109"/>
  <c r="D29" i="109"/>
  <c r="C29" i="109"/>
  <c r="D27" i="109"/>
  <c r="C27" i="109"/>
  <c r="D23" i="109"/>
  <c r="C23" i="109"/>
  <c r="D21" i="109"/>
  <c r="C21" i="109"/>
  <c r="C14" i="109"/>
  <c r="E18" i="105"/>
  <c r="D18" i="105"/>
  <c r="D12" i="105"/>
  <c r="B47" i="61"/>
  <c r="B42" i="61"/>
  <c r="B37" i="61"/>
  <c r="B29" i="61"/>
  <c r="B22" i="61"/>
  <c r="B14" i="61"/>
  <c r="G153" i="102"/>
  <c r="F153" i="102"/>
  <c r="E153" i="102"/>
  <c r="D153" i="102"/>
  <c r="C57" i="90"/>
  <c r="B57" i="90"/>
  <c r="C48" i="90"/>
  <c r="B48" i="90"/>
  <c r="C39" i="90"/>
  <c r="B39" i="90"/>
  <c r="C30" i="90"/>
  <c r="C23" i="90"/>
  <c r="B30" i="90"/>
  <c r="B23" i="90"/>
  <c r="B59" i="90"/>
  <c r="C10" i="108"/>
  <c r="B10" i="108"/>
  <c r="C28" i="95"/>
  <c r="C11" i="95"/>
  <c r="C27" i="100"/>
  <c r="C16" i="100"/>
  <c r="B138" i="60"/>
  <c r="D130" i="60"/>
  <c r="B130" i="60"/>
  <c r="B125" i="60"/>
  <c r="D109" i="60"/>
  <c r="B109" i="60"/>
  <c r="D98" i="60"/>
  <c r="B98" i="60"/>
  <c r="B101" i="60" s="1"/>
  <c r="B89" i="60"/>
  <c r="D83" i="60"/>
  <c r="B83" i="60"/>
  <c r="B77" i="60"/>
  <c r="B58" i="60"/>
  <c r="C152" i="60"/>
  <c r="B27" i="60"/>
  <c r="B21" i="60"/>
  <c r="C151" i="60" s="1"/>
  <c r="C42" i="58"/>
  <c r="B20" i="58"/>
  <c r="B12" i="58"/>
  <c r="C11" i="106"/>
  <c r="B11" i="106"/>
  <c r="D21" i="50"/>
  <c r="J21" i="50"/>
  <c r="H21" i="50"/>
  <c r="G21" i="50"/>
  <c r="G15" i="50"/>
  <c r="B21" i="103"/>
  <c r="F13" i="103"/>
  <c r="E13" i="103"/>
  <c r="D9" i="103"/>
  <c r="D13" i="103"/>
  <c r="B13" i="103"/>
  <c r="B27" i="62"/>
  <c r="B15" i="62"/>
  <c r="B10" i="62"/>
  <c r="C29" i="43"/>
  <c r="B29" i="43"/>
  <c r="C22" i="43"/>
  <c r="B22" i="43"/>
  <c r="D25" i="41"/>
  <c r="C25" i="41"/>
  <c r="B25" i="41"/>
  <c r="D23" i="41"/>
  <c r="D7" i="41"/>
  <c r="B11" i="41"/>
  <c r="B17" i="41" s="1"/>
  <c r="B80" i="39"/>
  <c r="C56" i="39"/>
  <c r="D34" i="39"/>
  <c r="D33" i="39"/>
  <c r="B15" i="39"/>
  <c r="C135" i="92"/>
  <c r="B135" i="92"/>
  <c r="H21" i="79"/>
  <c r="C80" i="31"/>
  <c r="B54" i="31"/>
  <c r="B45" i="31"/>
  <c r="C39" i="31"/>
  <c r="B39" i="31"/>
  <c r="B25" i="31"/>
  <c r="B27" i="31" s="1"/>
  <c r="B58" i="31" s="1"/>
  <c r="D53" i="20"/>
  <c r="C53" i="20"/>
  <c r="D44" i="20"/>
  <c r="C44" i="20"/>
  <c r="D34" i="20"/>
  <c r="C34" i="20"/>
  <c r="D30" i="20"/>
  <c r="D46" i="20" s="1"/>
  <c r="C30" i="20"/>
  <c r="C46" i="20" s="1"/>
  <c r="D22" i="20"/>
  <c r="C22" i="20"/>
  <c r="C17" i="20"/>
  <c r="D13" i="20"/>
  <c r="D24" i="20" s="1"/>
  <c r="C13" i="20"/>
  <c r="D57" i="19"/>
  <c r="C57" i="19"/>
  <c r="D42" i="19"/>
  <c r="C42" i="19"/>
  <c r="D36" i="19"/>
  <c r="D51" i="19" s="1"/>
  <c r="C36" i="19"/>
  <c r="D28" i="19"/>
  <c r="C28" i="19"/>
  <c r="D22" i="19"/>
  <c r="C22" i="19"/>
  <c r="C14" i="19"/>
  <c r="C45" i="18"/>
  <c r="D40" i="18"/>
  <c r="C40" i="18"/>
  <c r="C35" i="18"/>
  <c r="C28" i="18"/>
  <c r="B168" i="77" s="1"/>
  <c r="D28" i="18"/>
  <c r="D21" i="18"/>
  <c r="C21" i="18"/>
  <c r="D13" i="18"/>
  <c r="D23" i="18" s="1"/>
  <c r="C13" i="18"/>
  <c r="C23" i="18" s="1"/>
  <c r="C30" i="18" s="1"/>
  <c r="B97" i="77" s="1"/>
  <c r="D152" i="60" l="1"/>
  <c r="B24" i="61"/>
  <c r="B32" i="61" s="1"/>
  <c r="G23" i="50"/>
  <c r="B60" i="31"/>
  <c r="D59" i="31" s="1"/>
  <c r="D60" i="72"/>
  <c r="C51" i="19"/>
  <c r="B132" i="60"/>
  <c r="B140" i="60" s="1"/>
  <c r="B22" i="58"/>
  <c r="D19" i="105"/>
  <c r="D14" i="105"/>
  <c r="D20" i="105" s="1"/>
  <c r="H23" i="79"/>
  <c r="C24" i="20"/>
  <c r="C30" i="19"/>
  <c r="B91" i="77"/>
  <c r="C5" i="20"/>
  <c r="C53" i="19" l="1"/>
  <c r="C59" i="19" s="1"/>
  <c r="B192" i="77" s="1"/>
  <c r="F43" i="79"/>
  <c r="D5" i="72" l="1"/>
  <c r="B7" i="93"/>
  <c r="C22" i="62"/>
  <c r="B22" i="62"/>
  <c r="C6" i="62"/>
  <c r="B6" i="62"/>
  <c r="C6" i="43"/>
  <c r="B7" i="39"/>
  <c r="B6" i="43"/>
  <c r="C7" i="39" l="1"/>
  <c r="C6" i="92"/>
  <c r="B6" i="92"/>
  <c r="B6" i="31"/>
  <c r="C6" i="19"/>
  <c r="H26" i="79" l="1"/>
  <c r="E5" i="99" l="1"/>
  <c r="D100" i="92"/>
  <c r="C100" i="92"/>
  <c r="B100" i="92"/>
  <c r="D45" i="18"/>
  <c r="D35" i="18"/>
  <c r="C44" i="60" l="1"/>
  <c r="D30" i="18"/>
  <c r="B34" i="77"/>
  <c r="B33" i="77"/>
  <c r="C14" i="90"/>
  <c r="C59" i="90" l="1"/>
  <c r="H153" i="102"/>
  <c r="C128" i="92"/>
  <c r="D85" i="109" l="1"/>
  <c r="D14" i="109"/>
  <c r="D139" i="109"/>
  <c r="C139" i="109"/>
  <c r="C85" i="109" l="1"/>
  <c r="C31" i="109"/>
  <c r="C87" i="109"/>
  <c r="C121" i="109"/>
  <c r="C156" i="109"/>
  <c r="D87" i="109"/>
  <c r="D121" i="109"/>
  <c r="D156" i="109" s="1"/>
  <c r="D31" i="109"/>
  <c r="C105" i="109"/>
  <c r="D105" i="109"/>
  <c r="D10" i="103" l="1"/>
  <c r="F10" i="103" s="1"/>
  <c r="D11" i="103"/>
  <c r="F11" i="103" s="1"/>
  <c r="D12" i="103"/>
  <c r="F12" i="103" s="1"/>
  <c r="F9" i="103"/>
  <c r="E12" i="105"/>
  <c r="E14" i="105" l="1"/>
  <c r="E20" i="105" s="1"/>
  <c r="E19" i="105"/>
  <c r="A3" i="105"/>
  <c r="A2" i="103"/>
  <c r="A2" i="106"/>
  <c r="A2" i="50"/>
  <c r="C20" i="58" l="1"/>
  <c r="C12" i="58"/>
  <c r="C22" i="58" s="1"/>
  <c r="A2" i="108" l="1"/>
  <c r="D24" i="41" l="1"/>
  <c r="D16" i="41"/>
  <c r="E19" i="72" l="1"/>
  <c r="D19" i="72"/>
  <c r="C19" i="72"/>
  <c r="D32" i="60" l="1"/>
  <c r="C32" i="60"/>
  <c r="E31" i="60"/>
  <c r="E30" i="60"/>
  <c r="E29" i="60"/>
  <c r="E23" i="60"/>
  <c r="E32" i="60" l="1"/>
  <c r="E124" i="60"/>
  <c r="E123" i="60"/>
  <c r="E125" i="60" s="1"/>
  <c r="D50" i="60"/>
  <c r="C50" i="60"/>
  <c r="B50" i="60"/>
  <c r="B51" i="60" s="1"/>
  <c r="E49" i="60"/>
  <c r="D125" i="60"/>
  <c r="B60" i="60" l="1"/>
  <c r="D132" i="60"/>
  <c r="B229" i="77"/>
  <c r="B54" i="72"/>
  <c r="B49" i="72"/>
  <c r="B42" i="72"/>
  <c r="B38" i="72"/>
  <c r="B25" i="72"/>
  <c r="B20" i="72"/>
  <c r="E14" i="72"/>
  <c r="E15" i="72"/>
  <c r="B15" i="72"/>
  <c r="E10" i="72"/>
  <c r="E9" i="72"/>
  <c r="E11" i="72" s="1"/>
  <c r="B11" i="72"/>
  <c r="B27" i="72" s="1"/>
  <c r="D27" i="61" l="1"/>
  <c r="D138" i="60"/>
  <c r="D31" i="74"/>
  <c r="D101" i="60"/>
  <c r="D89" i="60"/>
  <c r="D77" i="60"/>
  <c r="D58" i="60"/>
  <c r="C58" i="60"/>
  <c r="D27" i="60"/>
  <c r="C27" i="60"/>
  <c r="D21" i="60"/>
  <c r="C21" i="60"/>
  <c r="J23" i="50"/>
  <c r="H15" i="50"/>
  <c r="H23" i="50" s="1"/>
  <c r="C13" i="103"/>
  <c r="C27" i="62"/>
  <c r="C15" i="62"/>
  <c r="C10" i="62"/>
  <c r="C12" i="43"/>
  <c r="C14" i="43" s="1"/>
  <c r="B12" i="43"/>
  <c r="B14" i="43" s="1"/>
  <c r="H25" i="42"/>
  <c r="H24" i="42"/>
  <c r="H26" i="42" s="1"/>
  <c r="H18" i="42"/>
  <c r="H15" i="42"/>
  <c r="H14" i="42"/>
  <c r="H12" i="42"/>
  <c r="H11" i="42"/>
  <c r="H10" i="42"/>
  <c r="H9" i="42"/>
  <c r="H8" i="42"/>
  <c r="H7" i="42"/>
  <c r="G13" i="42"/>
  <c r="F13" i="42"/>
  <c r="E13" i="42"/>
  <c r="D13" i="42"/>
  <c r="C13" i="42"/>
  <c r="C19" i="42" s="1"/>
  <c r="B13" i="42"/>
  <c r="B19" i="42" s="1"/>
  <c r="D15" i="41"/>
  <c r="D14" i="41"/>
  <c r="D13" i="41"/>
  <c r="D12" i="41"/>
  <c r="D10" i="41"/>
  <c r="D9" i="41"/>
  <c r="D8" i="41"/>
  <c r="D11" i="41" s="1"/>
  <c r="D17" i="41" s="1"/>
  <c r="C11" i="41"/>
  <c r="C17" i="41" s="1"/>
  <c r="G79" i="39"/>
  <c r="G78" i="39"/>
  <c r="G77" i="39"/>
  <c r="F80" i="39"/>
  <c r="E80" i="39"/>
  <c r="D80" i="39"/>
  <c r="C80" i="39"/>
  <c r="C15" i="39"/>
  <c r="H46" i="79"/>
  <c r="H45" i="79"/>
  <c r="H38" i="79"/>
  <c r="D14" i="19"/>
  <c r="H13" i="42" l="1"/>
  <c r="D30" i="19"/>
  <c r="G80" i="39"/>
  <c r="D51" i="60"/>
  <c r="D60" i="60" s="1"/>
  <c r="D53" i="19"/>
  <c r="C48" i="20"/>
  <c r="C55" i="20" s="1"/>
  <c r="B195" i="77" s="1"/>
  <c r="C51" i="60"/>
  <c r="C60" i="60" s="1"/>
  <c r="B103" i="60"/>
  <c r="B111" i="60" s="1"/>
  <c r="C31" i="74"/>
  <c r="D103" i="60"/>
  <c r="D111" i="60" s="1"/>
  <c r="D140" i="60"/>
  <c r="B224" i="77"/>
  <c r="H19" i="42"/>
  <c r="D59" i="19" l="1"/>
  <c r="D151" i="60"/>
  <c r="C153" i="60"/>
  <c r="D153" i="60" s="1"/>
  <c r="D48" i="20"/>
  <c r="D55" i="20" s="1"/>
  <c r="B225" i="77"/>
  <c r="D227" i="77" s="1"/>
  <c r="E14" i="61" l="1"/>
  <c r="E47" i="61"/>
  <c r="C47" i="61"/>
  <c r="E42" i="61"/>
  <c r="E22" i="61"/>
  <c r="E37" i="61"/>
  <c r="E29" i="61"/>
  <c r="E24" i="61" l="1"/>
  <c r="E32" i="61" s="1"/>
  <c r="E26" i="60" l="1"/>
  <c r="E25" i="60"/>
  <c r="E24" i="60"/>
  <c r="E27" i="60" l="1"/>
  <c r="E17" i="99"/>
  <c r="E16" i="99"/>
  <c r="D17" i="99"/>
  <c r="D16" i="99"/>
  <c r="C17" i="99"/>
  <c r="C16" i="99"/>
  <c r="E15" i="99"/>
  <c r="C15" i="99"/>
  <c r="D15" i="99"/>
  <c r="B18" i="99"/>
  <c r="D18" i="99" l="1"/>
  <c r="E18" i="99"/>
  <c r="C18" i="99"/>
  <c r="E48" i="72" l="1"/>
  <c r="D48" i="72"/>
  <c r="C48" i="72"/>
  <c r="B24" i="77" l="1"/>
  <c r="C7" i="93" l="1"/>
  <c r="C9" i="100" l="1"/>
  <c r="C6" i="106"/>
  <c r="C6" i="95"/>
  <c r="E129" i="60"/>
  <c r="D41" i="72" l="1"/>
  <c r="D42" i="72" s="1"/>
  <c r="D9" i="74" l="1"/>
  <c r="C9" i="74"/>
  <c r="E9" i="74" l="1"/>
  <c r="E47" i="72"/>
  <c r="D47" i="72"/>
  <c r="C47" i="72"/>
  <c r="E46" i="72"/>
  <c r="D46" i="72"/>
  <c r="C46" i="72"/>
  <c r="B135" i="77" l="1"/>
  <c r="B143" i="77" s="1"/>
  <c r="D146" i="77" l="1"/>
  <c r="A2" i="99"/>
  <c r="A2" i="93"/>
  <c r="A2" i="100"/>
  <c r="A2" i="60"/>
  <c r="D54" i="31" l="1"/>
  <c r="C54" i="31"/>
  <c r="C43" i="101" l="1"/>
  <c r="C18" i="74"/>
  <c r="B43" i="101"/>
  <c r="D18" i="74"/>
  <c r="C23" i="101"/>
  <c r="B23" i="101"/>
  <c r="E18" i="74" l="1"/>
  <c r="D39" i="101"/>
  <c r="D17" i="61" l="1"/>
  <c r="D37" i="72" l="1"/>
  <c r="C37" i="72"/>
  <c r="E29" i="99" l="1"/>
  <c r="E37" i="72"/>
  <c r="B107" i="77" l="1"/>
  <c r="B51" i="77"/>
  <c r="B115" i="77" l="1"/>
  <c r="B110" i="77" l="1"/>
  <c r="E28" i="99" l="1"/>
  <c r="D36" i="61" l="1"/>
  <c r="D35" i="61"/>
  <c r="C14" i="61"/>
  <c r="C22" i="61" l="1"/>
  <c r="C24" i="61" s="1"/>
  <c r="C42" i="61"/>
  <c r="B128" i="92"/>
  <c r="B6" i="90"/>
  <c r="B6" i="58"/>
  <c r="B25" i="58" s="1"/>
  <c r="B6" i="108" l="1"/>
  <c r="B6" i="95"/>
  <c r="B6" i="106"/>
  <c r="A4" i="101"/>
  <c r="A2" i="102" l="1"/>
  <c r="D33" i="101" l="1"/>
  <c r="D41" i="101" l="1"/>
  <c r="D45" i="101" s="1"/>
  <c r="D19" i="101"/>
  <c r="D13" i="101"/>
  <c r="D21" i="101" l="1"/>
  <c r="D25" i="101" s="1"/>
  <c r="E19" i="42" l="1"/>
  <c r="F19" i="42"/>
  <c r="G19" i="42"/>
  <c r="D19" i="42"/>
  <c r="E53" i="72"/>
  <c r="E45" i="72" l="1"/>
  <c r="E49" i="72" s="1"/>
  <c r="D45" i="72"/>
  <c r="D49" i="72" s="1"/>
  <c r="C45" i="72"/>
  <c r="C49" i="72" s="1"/>
  <c r="C10" i="72"/>
  <c r="C9" i="72"/>
  <c r="D45" i="31"/>
  <c r="C45" i="31"/>
  <c r="C25" i="31"/>
  <c r="D17" i="31"/>
  <c r="C11" i="72" l="1"/>
  <c r="D11" i="72"/>
  <c r="C58" i="31"/>
  <c r="E17" i="60"/>
  <c r="E18" i="60"/>
  <c r="E19" i="60"/>
  <c r="E20" i="60"/>
  <c r="E21" i="60" l="1"/>
  <c r="C25" i="74"/>
  <c r="D25" i="74"/>
  <c r="D60" i="31"/>
  <c r="C60" i="31"/>
  <c r="A2" i="92" l="1"/>
  <c r="C32" i="74"/>
  <c r="C12" i="101" l="1"/>
  <c r="B12" i="101"/>
  <c r="B21" i="77" l="1"/>
  <c r="E137" i="60"/>
  <c r="E136" i="60"/>
  <c r="E135" i="60"/>
  <c r="E128" i="60"/>
  <c r="E138" i="60" l="1"/>
  <c r="E130" i="60"/>
  <c r="E132" i="60" s="1"/>
  <c r="E140" i="60" s="1"/>
  <c r="D71" i="60"/>
  <c r="B71" i="60"/>
  <c r="D9" i="99" l="1"/>
  <c r="D8" i="99"/>
  <c r="E24" i="72" l="1"/>
  <c r="D24" i="72"/>
  <c r="C24" i="72"/>
  <c r="D28" i="99" l="1"/>
  <c r="D29" i="99"/>
  <c r="E100" i="60" l="1"/>
  <c r="E97" i="60"/>
  <c r="E96" i="60"/>
  <c r="E95" i="60"/>
  <c r="E94" i="60"/>
  <c r="E93" i="60"/>
  <c r="E92" i="60"/>
  <c r="E98" i="60" l="1"/>
  <c r="E101" i="60"/>
  <c r="B158" i="77"/>
  <c r="B157" i="77"/>
  <c r="D159" i="77" l="1"/>
  <c r="D6" i="92"/>
  <c r="A2" i="95" l="1"/>
  <c r="B201" i="77" l="1"/>
  <c r="B32" i="77" l="1"/>
  <c r="B20" i="77"/>
  <c r="D27" i="99" l="1"/>
  <c r="E27" i="99"/>
  <c r="C5" i="99"/>
  <c r="B5" i="99"/>
  <c r="E9" i="99"/>
  <c r="B31" i="99"/>
  <c r="B24" i="99"/>
  <c r="B12" i="99"/>
  <c r="B178" i="77"/>
  <c r="B163" i="77"/>
  <c r="D35" i="92"/>
  <c r="C35" i="92"/>
  <c r="B35" i="92"/>
  <c r="D109" i="92"/>
  <c r="C109" i="92"/>
  <c r="B109" i="92"/>
  <c r="D90" i="92"/>
  <c r="C90" i="92"/>
  <c r="C17" i="93" s="1"/>
  <c r="B90" i="92"/>
  <c r="D115" i="92"/>
  <c r="C115" i="92"/>
  <c r="B115" i="92"/>
  <c r="D67" i="92"/>
  <c r="C67" i="92"/>
  <c r="B67" i="92"/>
  <c r="D64" i="92"/>
  <c r="C64" i="92"/>
  <c r="B64" i="92"/>
  <c r="E22" i="99"/>
  <c r="E21" i="99"/>
  <c r="C11" i="93"/>
  <c r="D47" i="92"/>
  <c r="E11" i="99" s="1"/>
  <c r="C47" i="92"/>
  <c r="B47" i="92"/>
  <c r="B10" i="93" s="1"/>
  <c r="D44" i="92"/>
  <c r="C44" i="92"/>
  <c r="B44" i="92"/>
  <c r="D26" i="92"/>
  <c r="C26" i="92"/>
  <c r="B26" i="92"/>
  <c r="D15" i="92"/>
  <c r="C15" i="92"/>
  <c r="B15" i="92"/>
  <c r="D69" i="92" l="1"/>
  <c r="E10" i="99"/>
  <c r="E12" i="99" s="1"/>
  <c r="E37" i="99"/>
  <c r="D37" i="99"/>
  <c r="B8" i="93"/>
  <c r="B33" i="99"/>
  <c r="D23" i="99"/>
  <c r="B15" i="93"/>
  <c r="D22" i="99"/>
  <c r="C15" i="93"/>
  <c r="C16" i="93"/>
  <c r="C18" i="93" s="1"/>
  <c r="C30" i="92"/>
  <c r="B17" i="93"/>
  <c r="B90" i="77"/>
  <c r="C8" i="93"/>
  <c r="B102" i="92"/>
  <c r="C10" i="93"/>
  <c r="C12" i="93" s="1"/>
  <c r="E23" i="99"/>
  <c r="B48" i="92"/>
  <c r="D102" i="92"/>
  <c r="C102" i="92"/>
  <c r="B11" i="93"/>
  <c r="B12" i="93" s="1"/>
  <c r="B16" i="93"/>
  <c r="B18" i="93" s="1"/>
  <c r="D30" i="92"/>
  <c r="B30" i="92"/>
  <c r="D48" i="92"/>
  <c r="D80" i="92" s="1"/>
  <c r="C48" i="92"/>
  <c r="E24" i="99" l="1"/>
  <c r="C119" i="92"/>
  <c r="A2" i="31" l="1"/>
  <c r="D53" i="72" l="1"/>
  <c r="C53" i="72"/>
  <c r="C14" i="72"/>
  <c r="C15" i="72" l="1"/>
  <c r="D15" i="72"/>
  <c r="C36" i="101"/>
  <c r="B36" i="101"/>
  <c r="B77" i="77" l="1"/>
  <c r="B76" i="77"/>
  <c r="D16" i="74"/>
  <c r="C16" i="74"/>
  <c r="C32" i="101" l="1"/>
  <c r="B32" i="101" l="1"/>
  <c r="C31" i="101"/>
  <c r="B31" i="101"/>
  <c r="C10" i="101" l="1"/>
  <c r="B10" i="101"/>
  <c r="E52" i="72" l="1"/>
  <c r="E54" i="72" s="1"/>
  <c r="C52" i="72"/>
  <c r="C54" i="72" s="1"/>
  <c r="D52" i="72"/>
  <c r="D54" i="72" s="1"/>
  <c r="E23" i="72"/>
  <c r="E25" i="72" s="1"/>
  <c r="D23" i="72"/>
  <c r="D25" i="72" s="1"/>
  <c r="C23" i="72"/>
  <c r="C25" i="72" s="1"/>
  <c r="C41" i="72" l="1"/>
  <c r="C42" i="72" s="1"/>
  <c r="C36" i="72"/>
  <c r="C35" i="72"/>
  <c r="C34" i="72"/>
  <c r="C18" i="72"/>
  <c r="C20" i="72" l="1"/>
  <c r="C27" i="72"/>
  <c r="C38" i="72"/>
  <c r="C56" i="72"/>
  <c r="A2" i="61"/>
  <c r="C42" i="39" l="1"/>
  <c r="B25" i="77" l="1"/>
  <c r="D26" i="77" s="1"/>
  <c r="A2" i="90" l="1"/>
  <c r="D5" i="99" l="1"/>
  <c r="C19" i="95"/>
  <c r="G43" i="79"/>
  <c r="D5" i="20"/>
  <c r="C6" i="90" s="1"/>
  <c r="C6" i="58" l="1"/>
  <c r="C25" i="58" s="1"/>
  <c r="C33" i="58" s="1"/>
  <c r="C6" i="108"/>
  <c r="C20" i="100"/>
  <c r="C60" i="72"/>
  <c r="A2" i="87" l="1"/>
  <c r="A4" i="77"/>
  <c r="C31" i="72"/>
  <c r="D31" i="72"/>
  <c r="E31" i="72"/>
  <c r="C19" i="74"/>
  <c r="C17" i="74"/>
  <c r="C15" i="74"/>
  <c r="C14" i="74"/>
  <c r="C10" i="74"/>
  <c r="C8" i="74"/>
  <c r="C5" i="74"/>
  <c r="C7" i="101" s="1"/>
  <c r="C27" i="101" s="1"/>
  <c r="D8" i="74"/>
  <c r="E8" i="74" s="1"/>
  <c r="E54" i="60"/>
  <c r="E46" i="60"/>
  <c r="B98" i="77"/>
  <c r="B31" i="72"/>
  <c r="E30" i="72"/>
  <c r="B30" i="72"/>
  <c r="A2" i="76"/>
  <c r="A2" i="79"/>
  <c r="D46" i="61"/>
  <c r="D45" i="61"/>
  <c r="B177" i="77"/>
  <c r="E76" i="60"/>
  <c r="E75" i="60"/>
  <c r="E74" i="60"/>
  <c r="B56" i="77"/>
  <c r="B55" i="77"/>
  <c r="D17" i="77"/>
  <c r="B29" i="77"/>
  <c r="E107" i="60"/>
  <c r="E87" i="60"/>
  <c r="E81" i="60"/>
  <c r="D10" i="74"/>
  <c r="E57" i="60"/>
  <c r="E56" i="60"/>
  <c r="E55" i="60"/>
  <c r="B17" i="101"/>
  <c r="D5" i="74"/>
  <c r="B7" i="101" s="1"/>
  <c r="B27" i="101" s="1"/>
  <c r="B5" i="74"/>
  <c r="D7" i="101" s="1"/>
  <c r="D27" i="101" s="1"/>
  <c r="A2" i="74"/>
  <c r="A2" i="72"/>
  <c r="D17" i="74"/>
  <c r="D15" i="74"/>
  <c r="D14" i="74"/>
  <c r="D34" i="72"/>
  <c r="E41" i="72"/>
  <c r="E42" i="72" s="1"/>
  <c r="E36" i="72"/>
  <c r="D36" i="72"/>
  <c r="E35" i="72"/>
  <c r="D35" i="72"/>
  <c r="E34" i="72"/>
  <c r="E18" i="72"/>
  <c r="E20" i="72" s="1"/>
  <c r="E27" i="72" s="1"/>
  <c r="D18" i="72"/>
  <c r="B38" i="74"/>
  <c r="B33" i="74"/>
  <c r="B28" i="74"/>
  <c r="B20" i="74"/>
  <c r="B11" i="74"/>
  <c r="A2" i="58"/>
  <c r="A2" i="62"/>
  <c r="A2" i="65"/>
  <c r="A2" i="43"/>
  <c r="A2" i="42"/>
  <c r="A2" i="41"/>
  <c r="A2" i="39"/>
  <c r="B171" i="77"/>
  <c r="G26" i="42"/>
  <c r="F26" i="42"/>
  <c r="E26" i="42"/>
  <c r="D26" i="42"/>
  <c r="C26" i="42"/>
  <c r="B26" i="42"/>
  <c r="A3" i="19"/>
  <c r="A3" i="20"/>
  <c r="D40" i="61"/>
  <c r="D28" i="61"/>
  <c r="D21" i="61"/>
  <c r="D19" i="61"/>
  <c r="D20" i="61"/>
  <c r="D10" i="61"/>
  <c r="D11" i="61"/>
  <c r="D12" i="61"/>
  <c r="D13" i="61"/>
  <c r="D9" i="61"/>
  <c r="E106" i="60"/>
  <c r="E86" i="60"/>
  <c r="E80" i="60"/>
  <c r="C24" i="99"/>
  <c r="C26" i="74"/>
  <c r="D26" i="74"/>
  <c r="C23" i="74"/>
  <c r="D23" i="74"/>
  <c r="E48" i="60"/>
  <c r="E43" i="60"/>
  <c r="B16" i="101"/>
  <c r="E88" i="60"/>
  <c r="B38" i="101"/>
  <c r="B9" i="100"/>
  <c r="B20" i="100" s="1"/>
  <c r="C17" i="101"/>
  <c r="C16" i="101"/>
  <c r="E82" i="60"/>
  <c r="E108" i="60"/>
  <c r="B120" i="77"/>
  <c r="E42" i="60"/>
  <c r="E44" i="60" s="1"/>
  <c r="E47" i="60"/>
  <c r="C24" i="74"/>
  <c r="C27" i="74"/>
  <c r="D27" i="74"/>
  <c r="B151" i="77"/>
  <c r="B19" i="95"/>
  <c r="B33" i="58"/>
  <c r="B42" i="39"/>
  <c r="D20" i="72" l="1"/>
  <c r="D27" i="72" s="1"/>
  <c r="E10" i="74"/>
  <c r="B230" i="77"/>
  <c r="D232" i="77" s="1"/>
  <c r="D47" i="61"/>
  <c r="E50" i="60"/>
  <c r="E83" i="60"/>
  <c r="D11" i="99" s="1"/>
  <c r="E58" i="60"/>
  <c r="E109" i="60"/>
  <c r="E89" i="60"/>
  <c r="D21" i="99" s="1"/>
  <c r="E77" i="60"/>
  <c r="D10" i="99" s="1"/>
  <c r="E51" i="60"/>
  <c r="E38" i="72"/>
  <c r="D38" i="72"/>
  <c r="D56" i="72" s="1"/>
  <c r="D57" i="72" s="1"/>
  <c r="D14" i="61"/>
  <c r="B37" i="101"/>
  <c r="D37" i="74"/>
  <c r="C37" i="101"/>
  <c r="C37" i="74"/>
  <c r="C38" i="101"/>
  <c r="B111" i="77"/>
  <c r="D112" i="77" s="1"/>
  <c r="D32" i="74"/>
  <c r="B40" i="74"/>
  <c r="B42" i="74" s="1"/>
  <c r="C36" i="74"/>
  <c r="B39" i="101"/>
  <c r="B82" i="77"/>
  <c r="B66" i="77"/>
  <c r="B67" i="77"/>
  <c r="B81" i="77"/>
  <c r="D24" i="74"/>
  <c r="E24" i="74" s="1"/>
  <c r="B11" i="101"/>
  <c r="D36" i="74"/>
  <c r="B62" i="77"/>
  <c r="B30" i="101"/>
  <c r="C18" i="101"/>
  <c r="C19" i="101" s="1"/>
  <c r="B162" i="77"/>
  <c r="B18" i="101"/>
  <c r="B19" i="101" s="1"/>
  <c r="C11" i="101"/>
  <c r="D22" i="77"/>
  <c r="C12" i="99"/>
  <c r="C36" i="99" s="1"/>
  <c r="D37" i="61"/>
  <c r="C37" i="61"/>
  <c r="D18" i="61"/>
  <c r="D22" i="61" s="1"/>
  <c r="B170" i="77"/>
  <c r="B172" i="77" s="1"/>
  <c r="E60" i="72"/>
  <c r="E62" i="60"/>
  <c r="B56" i="72"/>
  <c r="B57" i="72" s="1"/>
  <c r="B186" i="77"/>
  <c r="E17" i="74"/>
  <c r="B61" i="77"/>
  <c r="C20" i="74"/>
  <c r="B57" i="77"/>
  <c r="B78" i="77"/>
  <c r="E19" i="74"/>
  <c r="D29" i="61"/>
  <c r="B121" i="77"/>
  <c r="D20" i="74"/>
  <c r="C11" i="74"/>
  <c r="D203" i="77"/>
  <c r="D180" i="77"/>
  <c r="D41" i="61"/>
  <c r="D42" i="61" s="1"/>
  <c r="B52" i="77"/>
  <c r="E15" i="74"/>
  <c r="E14" i="74"/>
  <c r="D11" i="74"/>
  <c r="B206" i="77" s="1"/>
  <c r="E16" i="74"/>
  <c r="D93" i="77"/>
  <c r="B31" i="77"/>
  <c r="B35" i="77" s="1"/>
  <c r="D37" i="77" s="1"/>
  <c r="C29" i="61"/>
  <c r="D61" i="72" l="1"/>
  <c r="B188" i="77"/>
  <c r="E11" i="74"/>
  <c r="B219" i="77" s="1"/>
  <c r="E103" i="60"/>
  <c r="E111" i="60" s="1"/>
  <c r="E60" i="60"/>
  <c r="E64" i="60" s="1"/>
  <c r="D24" i="61"/>
  <c r="D32" i="61" s="1"/>
  <c r="C39" i="101"/>
  <c r="D108" i="77"/>
  <c r="B128" i="77"/>
  <c r="C38" i="74"/>
  <c r="B13" i="101"/>
  <c r="B21" i="101" s="1"/>
  <c r="B212" i="77" s="1"/>
  <c r="B68" i="77"/>
  <c r="B137" i="77"/>
  <c r="B138" i="77" s="1"/>
  <c r="D140" i="77" s="1"/>
  <c r="B116" i="77"/>
  <c r="B117" i="77" s="1"/>
  <c r="D123" i="77" s="1"/>
  <c r="C30" i="101"/>
  <c r="B33" i="101"/>
  <c r="B41" i="101" s="1"/>
  <c r="B213" i="77" s="1"/>
  <c r="C13" i="101"/>
  <c r="C21" i="101" s="1"/>
  <c r="E37" i="74"/>
  <c r="D12" i="99"/>
  <c r="D174" i="77"/>
  <c r="E25" i="74"/>
  <c r="E27" i="74"/>
  <c r="E32" i="74"/>
  <c r="E36" i="74"/>
  <c r="B161" i="77"/>
  <c r="B83" i="77"/>
  <c r="D33" i="74"/>
  <c r="B183" i="77"/>
  <c r="D188" i="77" s="1"/>
  <c r="E26" i="74"/>
  <c r="D38" i="74"/>
  <c r="B63" i="77"/>
  <c r="E31" i="74"/>
  <c r="E23" i="74"/>
  <c r="E56" i="72"/>
  <c r="D57" i="77"/>
  <c r="D94" i="77"/>
  <c r="D35" i="99"/>
  <c r="E20" i="74"/>
  <c r="D85" i="77" l="1"/>
  <c r="D165" i="77"/>
  <c r="C35" i="99"/>
  <c r="C57" i="72"/>
  <c r="C61" i="72" s="1"/>
  <c r="E35" i="99"/>
  <c r="E57" i="72"/>
  <c r="B70" i="77"/>
  <c r="B41" i="77"/>
  <c r="C25" i="101"/>
  <c r="B45" i="101"/>
  <c r="B25" i="101"/>
  <c r="C28" i="74"/>
  <c r="C33" i="101"/>
  <c r="C41" i="101" s="1"/>
  <c r="E38" i="74"/>
  <c r="C31" i="99"/>
  <c r="C33" i="99" s="1"/>
  <c r="C32" i="61"/>
  <c r="E33" i="74"/>
  <c r="C33" i="74"/>
  <c r="C40" i="74" l="1"/>
  <c r="C42" i="74"/>
  <c r="C45" i="101"/>
  <c r="D72" i="77"/>
  <c r="D28" i="74"/>
  <c r="D40" i="74" s="1"/>
  <c r="B106" i="77"/>
  <c r="D125" i="77" s="1"/>
  <c r="D99" i="77"/>
  <c r="B218" i="77"/>
  <c r="D24" i="99"/>
  <c r="D221" i="77" l="1"/>
  <c r="E28" i="74"/>
  <c r="B207" i="77"/>
  <c r="D209" i="77" s="1"/>
  <c r="D36" i="99"/>
  <c r="D30" i="99" s="1"/>
  <c r="D197" i="77"/>
  <c r="D215" i="77"/>
  <c r="E40" i="74" l="1"/>
  <c r="E42" i="74" s="1"/>
  <c r="D42" i="74"/>
  <c r="D31" i="99"/>
  <c r="D33" i="99" s="1"/>
  <c r="B42" i="77"/>
  <c r="B129" i="77"/>
  <c r="D130" i="77" s="1"/>
  <c r="D43" i="77" l="1"/>
  <c r="B43" i="77"/>
  <c r="B119" i="92"/>
  <c r="B152" i="77" s="1"/>
  <c r="D154" i="77" s="1"/>
  <c r="E30" i="99"/>
  <c r="E31" i="99"/>
  <c r="E33" i="99" l="1"/>
</calcChain>
</file>

<file path=xl/sharedStrings.xml><?xml version="1.0" encoding="utf-8"?>
<sst xmlns="http://schemas.openxmlformats.org/spreadsheetml/2006/main" count="2833" uniqueCount="2095">
  <si>
    <t>Fortegnsregler i oppgjørspakken</t>
  </si>
  <si>
    <t>Andre forhold i oppgjørspakken</t>
  </si>
  <si>
    <t>Prinsippnote - SRS</t>
  </si>
  <si>
    <t>Resultatregnskap</t>
  </si>
  <si>
    <t>Virksomhet: Universitetet i Oslo</t>
  </si>
  <si>
    <t>Org.nr: 971035854</t>
  </si>
  <si>
    <t>Beløp i 1000 kroner</t>
  </si>
  <si>
    <t>Note</t>
  </si>
  <si>
    <t>Referanse</t>
  </si>
  <si>
    <t>Driftsinntekter</t>
  </si>
  <si>
    <t>Inntekt fra bevilgninger</t>
  </si>
  <si>
    <t>RE.1</t>
  </si>
  <si>
    <t>Inntekt fra tilskudd og overføringer</t>
  </si>
  <si>
    <t>RE.3</t>
  </si>
  <si>
    <t>Inntekt fra gebyrer</t>
  </si>
  <si>
    <t>RE.2</t>
  </si>
  <si>
    <t>Salgs- og leieinntekter</t>
  </si>
  <si>
    <t>RE.5</t>
  </si>
  <si>
    <t>Andre driftsinntekter</t>
  </si>
  <si>
    <t>RE.6</t>
  </si>
  <si>
    <t>Sum driftsinntekter</t>
  </si>
  <si>
    <t>RE.7</t>
  </si>
  <si>
    <t>Driftskostnader</t>
  </si>
  <si>
    <t>Varekostnader</t>
  </si>
  <si>
    <t>RE.9</t>
  </si>
  <si>
    <t>Lønnskostnader</t>
  </si>
  <si>
    <t>RE.8</t>
  </si>
  <si>
    <t>Avskrivninger på varige driftsmidler og immaterielle eiendeler</t>
  </si>
  <si>
    <t>RE.12</t>
  </si>
  <si>
    <t>Nedskrivninger av varige driftsmidler og immaterielle eiendeler</t>
  </si>
  <si>
    <t>RE.13</t>
  </si>
  <si>
    <t>Andre driftskostnader</t>
  </si>
  <si>
    <t>RE.10</t>
  </si>
  <si>
    <t>Sum driftskostnader</t>
  </si>
  <si>
    <t>RE.14</t>
  </si>
  <si>
    <t>Driftsresultat</t>
  </si>
  <si>
    <t>RE.15</t>
  </si>
  <si>
    <t>Finansinntekter og finanskostnader</t>
  </si>
  <si>
    <t>Finansinntekter</t>
  </si>
  <si>
    <t>RE.16</t>
  </si>
  <si>
    <t>Finanskostnader</t>
  </si>
  <si>
    <t>RE.17</t>
  </si>
  <si>
    <t>Sum finansinntekter og finanskostnader</t>
  </si>
  <si>
    <t>RE.18</t>
  </si>
  <si>
    <t>Resultat av periodens aktiviteter</t>
  </si>
  <si>
    <t>RE.21</t>
  </si>
  <si>
    <t>Avregninger og disponeringer</t>
  </si>
  <si>
    <t>Avregning bevilgningsfinansiert aktivitet (nettobudsjetterte)</t>
  </si>
  <si>
    <t>15 I</t>
  </si>
  <si>
    <t>RE.23</t>
  </si>
  <si>
    <t>Disponering av periodens resultat (til virksomhetskapital)</t>
  </si>
  <si>
    <t>RE.26</t>
  </si>
  <si>
    <t>Sum avregninger og disponeringer</t>
  </si>
  <si>
    <t>RE.24</t>
  </si>
  <si>
    <t>Innkrevningsvirksomhet og andre overføringer til staten</t>
  </si>
  <si>
    <t>Avgifter og gebyrer direkte til statskassen</t>
  </si>
  <si>
    <t>RE.28</t>
  </si>
  <si>
    <t>Avregning med statskassen innkrevningsvirksomhet</t>
  </si>
  <si>
    <t>RE.30</t>
  </si>
  <si>
    <t>Sum innkrevningsvirksomhet og andre overføringer til staten</t>
  </si>
  <si>
    <t>RE.31</t>
  </si>
  <si>
    <t>Tilskuddsforvaltning og andre overføringer fra staten</t>
  </si>
  <si>
    <t>Tilskudd til andre</t>
  </si>
  <si>
    <t>RE.33</t>
  </si>
  <si>
    <t>Avregning med statskassen tilskuddsforvaltning</t>
  </si>
  <si>
    <t>RE.32</t>
  </si>
  <si>
    <t>Sum tilskuddsforvaltning og andre overføringer fra staten</t>
  </si>
  <si>
    <t>RE.34</t>
  </si>
  <si>
    <t>Balanse</t>
  </si>
  <si>
    <t xml:space="preserve">Referanse </t>
  </si>
  <si>
    <t>EIENDELER</t>
  </si>
  <si>
    <t>A. Anleggsmidler</t>
  </si>
  <si>
    <t>I Immaterielle eiendeler</t>
  </si>
  <si>
    <t>Programvare og lignende rettigheter</t>
  </si>
  <si>
    <t>AI.02</t>
  </si>
  <si>
    <t>Immaterielle eiendeler under utførelse</t>
  </si>
  <si>
    <t>AI.02A</t>
  </si>
  <si>
    <t>Sum immaterielle eiendeler</t>
  </si>
  <si>
    <t>AI.1</t>
  </si>
  <si>
    <t>II Varige driftsmidler</t>
  </si>
  <si>
    <t>Tomter, bygninger og annen fast eiendom</t>
  </si>
  <si>
    <t>AII.01</t>
  </si>
  <si>
    <t>Maskiner og transportmidler</t>
  </si>
  <si>
    <t>AII.02</t>
  </si>
  <si>
    <t>Driftsløsøre, inventar, verktøy og lignende</t>
  </si>
  <si>
    <t>AII.03</t>
  </si>
  <si>
    <t>Anlegg under utførelse</t>
  </si>
  <si>
    <t>AII.04</t>
  </si>
  <si>
    <t>Infrastruktureiendeler</t>
  </si>
  <si>
    <t>AII.06</t>
  </si>
  <si>
    <t>Sum varige driftsmidler</t>
  </si>
  <si>
    <t>AII.1</t>
  </si>
  <si>
    <t>III Finansielle anleggsmidler</t>
  </si>
  <si>
    <t>Investeringer i aksjer og andeler</t>
  </si>
  <si>
    <t>AIII.03</t>
  </si>
  <si>
    <t>Obligasjoner</t>
  </si>
  <si>
    <t>AIII.04</t>
  </si>
  <si>
    <t>Andre fordringer</t>
  </si>
  <si>
    <t>11A</t>
  </si>
  <si>
    <t>AIII.04A</t>
  </si>
  <si>
    <t>Sum finansielle anleggsmidler</t>
  </si>
  <si>
    <t>AIII.1</t>
  </si>
  <si>
    <t>Sum anleggsmidler</t>
  </si>
  <si>
    <t>AIV.1</t>
  </si>
  <si>
    <t>B. Omløpsmidler</t>
  </si>
  <si>
    <t>I Beholdninger av varer og driftsmateriell</t>
  </si>
  <si>
    <t>Beholdninger av varer og driftsmateriell</t>
  </si>
  <si>
    <t>BI.1</t>
  </si>
  <si>
    <t>Sum beholdning av varer og driftsmateriell</t>
  </si>
  <si>
    <t>BI.3</t>
  </si>
  <si>
    <t>II Fordringer</t>
  </si>
  <si>
    <t>Kundefordringer</t>
  </si>
  <si>
    <t>BII.1</t>
  </si>
  <si>
    <t>Opptjente, ikke fakturerte inntekter</t>
  </si>
  <si>
    <t>BII.3</t>
  </si>
  <si>
    <t>BII.2</t>
  </si>
  <si>
    <t>Sum fordringer</t>
  </si>
  <si>
    <t>BII.4</t>
  </si>
  <si>
    <t>III Bankinnskudd, kontanter og lignende</t>
  </si>
  <si>
    <t>Bankinnskudd på konsernkonto i Norges Bank</t>
  </si>
  <si>
    <t>BIV.1</t>
  </si>
  <si>
    <t>Bankinnskudd for gaver og gaveforsterkninger</t>
  </si>
  <si>
    <t>BIV.2A</t>
  </si>
  <si>
    <t>Andre bankinnskudd</t>
  </si>
  <si>
    <t>BIV.2B</t>
  </si>
  <si>
    <t>Kontanter og lignende</t>
  </si>
  <si>
    <t>BIV.3</t>
  </si>
  <si>
    <t>Sum bankinnskudd, kontanter og lignende</t>
  </si>
  <si>
    <t>BIV.4</t>
  </si>
  <si>
    <t>Sum omløpsmidler</t>
  </si>
  <si>
    <t>BIV.5</t>
  </si>
  <si>
    <t>Sum eiendeler drift</t>
  </si>
  <si>
    <t>BIV.6</t>
  </si>
  <si>
    <t>IV Fordringer vedrørende innkrevningsvirksomhet og andre overføringer</t>
  </si>
  <si>
    <t>Fordringer vedrørende innkrevningsvirksomhet og andre overføringer til staten</t>
  </si>
  <si>
    <t>BV.01</t>
  </si>
  <si>
    <t>Sum fordringer vedrørende innkrevningsvirksomhet og andre overføringer til staten</t>
  </si>
  <si>
    <t>BV.1A</t>
  </si>
  <si>
    <t>Sum eiendeler</t>
  </si>
  <si>
    <t>BV.1</t>
  </si>
  <si>
    <t>STATENS KAPITAL OG GJELD</t>
  </si>
  <si>
    <t>C. Statens kapital</t>
  </si>
  <si>
    <t>I Virksomhetskapital</t>
  </si>
  <si>
    <t>Innskutt virksomhetskapital</t>
  </si>
  <si>
    <t>CI.01</t>
  </si>
  <si>
    <t>Opptjent virksomhetskapital</t>
  </si>
  <si>
    <t>CI.03</t>
  </si>
  <si>
    <t>Sum virksomhetskapital</t>
  </si>
  <si>
    <t>CI.1</t>
  </si>
  <si>
    <t>II Avregninger</t>
  </si>
  <si>
    <t>Avregnet bevilgningsfinansiert virksomhet (nettobudsjetterte)</t>
  </si>
  <si>
    <t>CII.02</t>
  </si>
  <si>
    <t>Sum avregninger</t>
  </si>
  <si>
    <t>CII.1</t>
  </si>
  <si>
    <t>III Utsatt inntektsføring av bevilgning (nettobudsjetterte)</t>
  </si>
  <si>
    <t>Statens finansiering av immaterielle eiendeler og varige driftsmidler</t>
  </si>
  <si>
    <t>4, 5</t>
  </si>
  <si>
    <t>CIII.01</t>
  </si>
  <si>
    <t>Ikke inntektsført bevilgning</t>
  </si>
  <si>
    <t>15 III</t>
  </si>
  <si>
    <t>CIII.02</t>
  </si>
  <si>
    <t>Sum utsatt inntektsføring av bevilgning (nettobudsjetterte)</t>
  </si>
  <si>
    <t>CIII.1A</t>
  </si>
  <si>
    <t>Sum statens kapital</t>
  </si>
  <si>
    <t>SK.1</t>
  </si>
  <si>
    <t>D. Gjeld</t>
  </si>
  <si>
    <t>I Avsetning for langsiktige forpliktelser</t>
  </si>
  <si>
    <t xml:space="preserve">Avsetninger langsiktige forpliktelser </t>
  </si>
  <si>
    <t>DI.01</t>
  </si>
  <si>
    <t>Sum avsetning for langsiktige forpliktelser</t>
  </si>
  <si>
    <t>DI.3</t>
  </si>
  <si>
    <t>II Annen langsiktig gjeld</t>
  </si>
  <si>
    <t>Øvrig langsiktig gjeld</t>
  </si>
  <si>
    <t>DII.01</t>
  </si>
  <si>
    <t>Sum annen langsiktig gjeld</t>
  </si>
  <si>
    <t>DII.1</t>
  </si>
  <si>
    <t>III Kortsiktig gjeld</t>
  </si>
  <si>
    <t>Leverandørgjeld</t>
  </si>
  <si>
    <t>DIII.1</t>
  </si>
  <si>
    <t>Skyldig skattetrekk og andre trekk</t>
  </si>
  <si>
    <t>DIII.2</t>
  </si>
  <si>
    <t>Skyldige offentlige avgifter</t>
  </si>
  <si>
    <t>DIII.3</t>
  </si>
  <si>
    <t>Avsatte feriepenger</t>
  </si>
  <si>
    <t>DIII.4</t>
  </si>
  <si>
    <t>Ikke inntektsført tilskudd og overføringer (nettobudsjetterte)</t>
  </si>
  <si>
    <t>15 II</t>
  </si>
  <si>
    <t>DIII.05</t>
  </si>
  <si>
    <t>Mottatt forskuddsbetaling</t>
  </si>
  <si>
    <t>DIII.06</t>
  </si>
  <si>
    <t>Annen kortsiktig gjeld</t>
  </si>
  <si>
    <t>DIII.6</t>
  </si>
  <si>
    <t>Sum kortsiktig gjeld</t>
  </si>
  <si>
    <t>DIII.7</t>
  </si>
  <si>
    <t>Sum gjeld</t>
  </si>
  <si>
    <t>DIII.9</t>
  </si>
  <si>
    <t>Sum statens kapital og gjeld drift</t>
  </si>
  <si>
    <t>CD.1</t>
  </si>
  <si>
    <t>IV Gjeld vedrørende tilskuddsforvaltning og andre overføringer</t>
  </si>
  <si>
    <t>Ikke utbetalt bevilgning mottatt til tilskuddsforvaltning (nettobudsjetterte)</t>
  </si>
  <si>
    <t>10B</t>
  </si>
  <si>
    <t>DIV.01</t>
  </si>
  <si>
    <t>Gjeld vedrørende tilskuddsforvaltning og andre overføringer fra staten</t>
  </si>
  <si>
    <t>DIV.02</t>
  </si>
  <si>
    <t>Sum gjeld vedrørende tilskuddsforvaltning og andre overføringer</t>
  </si>
  <si>
    <t>DIV.1</t>
  </si>
  <si>
    <t xml:space="preserve">Sum statens kapital og gjeld </t>
  </si>
  <si>
    <t>SKG.1</t>
  </si>
  <si>
    <t>Kontantstrømoppstilling for nettobudsjetterte virksomheter (direkte modell)</t>
  </si>
  <si>
    <t>Budsjett 2025</t>
  </si>
  <si>
    <t>Kontantstrømmer fra driftsaktiviteter</t>
  </si>
  <si>
    <t>Innbetalinger</t>
  </si>
  <si>
    <t>innbetalinger av bevilgning fra fagdepartementet (nettobudsjetterte)</t>
  </si>
  <si>
    <t>KS.1A</t>
  </si>
  <si>
    <t>innbetalinger av bevilgninger fra andre departementer (nettobudsjetterte)</t>
  </si>
  <si>
    <t>KS.1B</t>
  </si>
  <si>
    <t>innbetalinger fra salg av varer og tjenester</t>
  </si>
  <si>
    <t>KS.4</t>
  </si>
  <si>
    <t>innbetalinger av avgifter, gebyrer og lisenser</t>
  </si>
  <si>
    <t>KS.5</t>
  </si>
  <si>
    <t>innbetalinger av tilskudd og overføringer</t>
  </si>
  <si>
    <t>KS.6</t>
  </si>
  <si>
    <t>innbetaling av refusjoner</t>
  </si>
  <si>
    <t>KS.9</t>
  </si>
  <si>
    <t>innbetalinger knyttet til konsortie-/samarbeidsavtaler</t>
  </si>
  <si>
    <t>KS.9A</t>
  </si>
  <si>
    <t>andre innbetalinger</t>
  </si>
  <si>
    <t>KS.10</t>
  </si>
  <si>
    <t>Sum innbetalinger</t>
  </si>
  <si>
    <t>KS.INN</t>
  </si>
  <si>
    <t>Utbetalinger</t>
  </si>
  <si>
    <t>utbetalinger av lønn og sosiale kostnader</t>
  </si>
  <si>
    <t>KS.11</t>
  </si>
  <si>
    <t>utbetalinger for kjøp av varer og tjenester</t>
  </si>
  <si>
    <t>KS.12</t>
  </si>
  <si>
    <t>utbetalinger av skatter og offentlige avgifter</t>
  </si>
  <si>
    <t>KS.14</t>
  </si>
  <si>
    <t>utbetalinger og overføringer til andre statsetater</t>
  </si>
  <si>
    <t>KS.14A</t>
  </si>
  <si>
    <t xml:space="preserve">utbetalinger og overføringer til andre virksomheter </t>
  </si>
  <si>
    <t>KS.14B</t>
  </si>
  <si>
    <t>andre utbetalinger</t>
  </si>
  <si>
    <t>KS.15</t>
  </si>
  <si>
    <t>Sum utbetalinger</t>
  </si>
  <si>
    <t>KS.UT</t>
  </si>
  <si>
    <t>Netto kontantstrøm fra driftsaktiviteter*</t>
  </si>
  <si>
    <t>KS.OP</t>
  </si>
  <si>
    <t>Kontantstrømmer fra investeringsaktiviteter</t>
  </si>
  <si>
    <t>innbetalinger ved salg av immaterielle eiendeler og varige driftsmidler (+)</t>
  </si>
  <si>
    <t>KS.16</t>
  </si>
  <si>
    <t>utbetalinger ved kjøp av immaterielle eiendeler og  varige driftsmidler (-)</t>
  </si>
  <si>
    <t>KS.17</t>
  </si>
  <si>
    <t>innbetalinger ved salg av aksjer og andeler (+)</t>
  </si>
  <si>
    <t>KS.18</t>
  </si>
  <si>
    <t>utbetalinger ved kjøp av aksjer og andeler (-)</t>
  </si>
  <si>
    <t>KS.19</t>
  </si>
  <si>
    <t>innbetalinger ved salg av obligasjoner og andre fordringer (+)</t>
  </si>
  <si>
    <t>KS.21A</t>
  </si>
  <si>
    <t>utbetalinger ved kjøp av obligasjoner og andre fordringer (-)</t>
  </si>
  <si>
    <t>KS.21B</t>
  </si>
  <si>
    <t>innbetalinger av utbytte (+)</t>
  </si>
  <si>
    <t>KS.7</t>
  </si>
  <si>
    <t>innbetalinger av renter (+)</t>
  </si>
  <si>
    <t>KS.8</t>
  </si>
  <si>
    <t>utbetalinger av renter (-)</t>
  </si>
  <si>
    <t>KS.13</t>
  </si>
  <si>
    <t>Netto kontantstrøm fra investeringsaktiviteter</t>
  </si>
  <si>
    <t>KS.INV</t>
  </si>
  <si>
    <t>Kontantstrømmer fra finansieringsaktiviteter</t>
  </si>
  <si>
    <t>innbetalinger av virksomhetskapital (+)</t>
  </si>
  <si>
    <t>KS.22</t>
  </si>
  <si>
    <t>tilbakebetalinger av virksomhetskapital (-)</t>
  </si>
  <si>
    <t>KS.23</t>
  </si>
  <si>
    <t>utbetalinger av utbytte til statskassen (-)</t>
  </si>
  <si>
    <t>KS.24</t>
  </si>
  <si>
    <t>Netto kontantstrøm fra finansieringsaktiviteter</t>
  </si>
  <si>
    <t>KS.FIN</t>
  </si>
  <si>
    <t>Kontantstrømmer knyttet til overføringer</t>
  </si>
  <si>
    <t>innbetalinger fra fagdepartementet til tilskudd til andre (+)</t>
  </si>
  <si>
    <t>KS.3</t>
  </si>
  <si>
    <t>innbetalinger fra andre departement til tilskudd til andre (+)</t>
  </si>
  <si>
    <t>KS.3C</t>
  </si>
  <si>
    <t>innbetalinger fra andre virksomheter til tilskudd til andre (+)</t>
  </si>
  <si>
    <t>KS.3D</t>
  </si>
  <si>
    <t>utbetalinger og overføringer til andre virksomheter (-)</t>
  </si>
  <si>
    <t>KS.14BI</t>
  </si>
  <si>
    <t>skatter, avgifter og gebyrer direkte til statskassen (+)</t>
  </si>
  <si>
    <t>KS.3A</t>
  </si>
  <si>
    <t>avregning med statskassen vedrørende innkrevingsvirksomhet (-)</t>
  </si>
  <si>
    <t>KS.3B</t>
  </si>
  <si>
    <t>Netto kontantstrøm knyttet til overføringer</t>
  </si>
  <si>
    <t>KS.OVF</t>
  </si>
  <si>
    <t>Effekt av valutakursendringer på kontanter og kontantekvivalenter (+/-)</t>
  </si>
  <si>
    <t>KS.24A</t>
  </si>
  <si>
    <t>Netto endring i kontanter og kontantekvivalenter (+/-)</t>
  </si>
  <si>
    <t>KS.25</t>
  </si>
  <si>
    <t>Beholdning av kontanter og kontantekvivalenter ved periodens begynnelse</t>
  </si>
  <si>
    <t>KS.26</t>
  </si>
  <si>
    <t>Beholdning av kontanter og kontantekvivalenter ved periodens slutt</t>
  </si>
  <si>
    <t>KS.BEH</t>
  </si>
  <si>
    <t>* Avstemming</t>
  </si>
  <si>
    <t>avregning av bevilgningsfinansiert aktivitet</t>
  </si>
  <si>
    <t>KS.27A</t>
  </si>
  <si>
    <t>disponering av periodens resultat (til virksomhetskapital)</t>
  </si>
  <si>
    <t>KS.27B</t>
  </si>
  <si>
    <t>bokført verdi avhendede anleggsmidler</t>
  </si>
  <si>
    <t>KS.28</t>
  </si>
  <si>
    <t>ordinære avskrivninger</t>
  </si>
  <si>
    <t>KS.29</t>
  </si>
  <si>
    <t>nedskrivning av anleggsmidler</t>
  </si>
  <si>
    <t>KS.30</t>
  </si>
  <si>
    <t>avsetning utsatte inntekter (tilgang anleggsmidler)</t>
  </si>
  <si>
    <t>KS.34</t>
  </si>
  <si>
    <t>endring i statens finansiering av immaterielle eiendeler og varige driftsmidler</t>
  </si>
  <si>
    <t>KS.37</t>
  </si>
  <si>
    <t>endring i ikke inntektsført bevilgning</t>
  </si>
  <si>
    <t>KS.40</t>
  </si>
  <si>
    <t>endring i beholdninger av varer og annet driftsmateriell</t>
  </si>
  <si>
    <t>KS.38</t>
  </si>
  <si>
    <t>endring i kundefordringer</t>
  </si>
  <si>
    <t>KS.39</t>
  </si>
  <si>
    <t>endring i leverandørgjeld</t>
  </si>
  <si>
    <t>KS.42</t>
  </si>
  <si>
    <t xml:space="preserve">endring i ikke inntektsført tilskudd og overføringer </t>
  </si>
  <si>
    <t>KS.40A</t>
  </si>
  <si>
    <t>effekt av valutakursendringer</t>
  </si>
  <si>
    <t>KS.43</t>
  </si>
  <si>
    <t>poster klassifisert som investerings- og finansieringsaktiviteter</t>
  </si>
  <si>
    <t>KS.46</t>
  </si>
  <si>
    <t>poster klassifisert som kontantstrømmer knyttet til overføringer</t>
  </si>
  <si>
    <t>KS.48</t>
  </si>
  <si>
    <t>endring i andre tidsavgrensningsposter</t>
  </si>
  <si>
    <t>KS.47</t>
  </si>
  <si>
    <t>KS.AVS</t>
  </si>
  <si>
    <t>Prinsippnote for bevilgningsoppstilling</t>
  </si>
  <si>
    <t xml:space="preserve">Årsregnskapet for statlige forvaltningsorganer med særskilte fullmakter til bruttoføring utenfor statsbudsjettet (nettobudsjetterte virksomheter) er utarbeidet og avlagt etter nærmere retningslinjer i bestemmelser om økonomistyring i staten ("bestemmelsene"). Årsregnskapet er i henhold til krav i bestemmelsene punkt 3.4.1, nærmere bestemmelser i Finansdepartementets rundskriv R-115 og tilleggskrav fastsatt av Kunnskapsdepartementet. </t>
  </si>
  <si>
    <t xml:space="preserve">Virksomheten er tilknyttet statens konsernkontoordning i Norges Bank i henhold til bestemmelsenes punkt 3.7.1. Nettobudsjetterte virksomheter får bevilgningen fra Kunnskapsdepartementet innbetalt på sin bankkonto. Beholdninger på virksomhets oppgjørskonto i Norges Bank overføres til nytt år.  </t>
  </si>
  <si>
    <t>Bevilgningsoppstillingen omfatter perioden fra 1. januar til den aktuelle balansedagen.</t>
  </si>
  <si>
    <t>Bevilgningsoppstillingens del I viser hva virksomheten har fått stilt til disposisjon i henhold til tildelingsbrev og hvilke utbetalinger som er registrert i statens konsernkontosystem. Utbetalingene er knyttet til og  avstemt mot tildelingsbrevene og er satt opp etter inndelingen Stortinget har fastsatt for budsjettet og de spesifikasjonene som er angitt i tildelingsbrevene.</t>
  </si>
  <si>
    <t>Bevilgningsoppstillingens del II omfatter det som er rapportert i likvidrapporten til statsregnskapet. Likvidrapporten viser saldo og likvidbevegelser på virksomhetens oppgjørskonto og øvrige konti i Norges Bank. Beholdningene  rapportert i likvidrapporten er avstemt mot statens konsernkontosystem  og øvrige beholdninger i Norges Bank.</t>
  </si>
  <si>
    <t>Bevilgningsoppstillingens del III viser alle finansielle eiendeler som virksomheten er ført opp med i statens kapitalregnskap. Beholdningene i statens kapitalregnskap er basert på at transaksjonene er ført med verdien på betalingstidspunktet. Verdien på balansedagen er satt til historisk kostpris på transaksjonstidspunktet.</t>
  </si>
  <si>
    <t>Oppstilling av bevilgningsrapportering for 2024 for nettobudsjetterte virksomheter pr. 31.12.2024</t>
  </si>
  <si>
    <t>Del I</t>
  </si>
  <si>
    <t>Samlet tildeling i henhold til tildelingsbrev</t>
  </si>
  <si>
    <t>Utgiftskapittel</t>
  </si>
  <si>
    <t>Kapittelnavn</t>
  </si>
  <si>
    <t>Post</t>
  </si>
  <si>
    <t>Posttekst</t>
  </si>
  <si>
    <t>Samlet tildeling</t>
  </si>
  <si>
    <t>Universiteter og høyskoler</t>
  </si>
  <si>
    <t>50</t>
  </si>
  <si>
    <t>Statlige universiteter og høyskoler</t>
  </si>
  <si>
    <t>BRIII.011</t>
  </si>
  <si>
    <t>Analyse og kunnskapsgrunnlag</t>
  </si>
  <si>
    <t>21</t>
  </si>
  <si>
    <t>Særskilde driftsutgifter</t>
  </si>
  <si>
    <t>BRIII.015</t>
  </si>
  <si>
    <t>Tiltak for høyere utdanning og forskning</t>
  </si>
  <si>
    <r>
      <t xml:space="preserve">Spesielle driftsutgifter, kan overføres, </t>
    </r>
    <r>
      <rPr>
        <i/>
        <sz val="11"/>
        <rFont val="Arial"/>
        <family val="2"/>
      </rPr>
      <t>kan nyttes under post 70</t>
    </r>
  </si>
  <si>
    <t>BRIII.016</t>
  </si>
  <si>
    <t>45</t>
  </si>
  <si>
    <r>
      <t xml:space="preserve">Større utstyrsanskaffelser og vedlikehold, </t>
    </r>
    <r>
      <rPr>
        <i/>
        <sz val="11"/>
        <rFont val="Arial"/>
        <family val="2"/>
      </rPr>
      <t>kan overføres</t>
    </r>
  </si>
  <si>
    <t>BRIII.017</t>
  </si>
  <si>
    <t>70</t>
  </si>
  <si>
    <r>
      <t xml:space="preserve">Tilskudd, </t>
    </r>
    <r>
      <rPr>
        <i/>
        <sz val="11"/>
        <rFont val="Arial"/>
        <family val="2"/>
      </rPr>
      <t>kan nyttes under post 21</t>
    </r>
  </si>
  <si>
    <t>BRIII.018</t>
  </si>
  <si>
    <t>2xx</t>
  </si>
  <si>
    <t>Formålet/virksomheten</t>
  </si>
  <si>
    <t>BRIII.019</t>
  </si>
  <si>
    <t>Samlet sum på kapitler og poster under Kunnskapsdepartementet  (programområde 07)</t>
  </si>
  <si>
    <t>BRIII.01A</t>
  </si>
  <si>
    <t>xxxx</t>
  </si>
  <si>
    <t>[Formålet/Virksomheten]</t>
  </si>
  <si>
    <t>xx</t>
  </si>
  <si>
    <t>BRIII.021</t>
  </si>
  <si>
    <r>
      <t xml:space="preserve">Sum tildelinger på </t>
    </r>
    <r>
      <rPr>
        <b/>
        <sz val="11"/>
        <rFont val="Arial"/>
        <family val="2"/>
      </rPr>
      <t>andre kapitler og poster</t>
    </r>
    <r>
      <rPr>
        <i/>
        <sz val="11"/>
        <rFont val="Arial"/>
        <family val="2"/>
      </rPr>
      <t xml:space="preserve"> i statsbudsjettet</t>
    </r>
  </si>
  <si>
    <t>BRIII.02</t>
  </si>
  <si>
    <t>Sum tildelinger i alt</t>
  </si>
  <si>
    <t>BRIII.1</t>
  </si>
  <si>
    <r>
      <t>Tilbakebetaling av bevilgning gitt i tidligere regnskapsår</t>
    </r>
    <r>
      <rPr>
        <vertAlign val="superscript"/>
        <sz val="11"/>
        <rFont val="Arial"/>
        <family val="2"/>
      </rPr>
      <t>3)</t>
    </r>
  </si>
  <si>
    <t>BRIII.020</t>
  </si>
  <si>
    <t>Sum tildelinger og tilbakebetalinger fra tidligere år</t>
  </si>
  <si>
    <t>BRIII.1A</t>
  </si>
  <si>
    <t>DEL II</t>
  </si>
  <si>
    <r>
      <t xml:space="preserve">Beholdninger rapportert i likvidrapport </t>
    </r>
    <r>
      <rPr>
        <b/>
        <vertAlign val="superscript"/>
        <sz val="11"/>
        <rFont val="Arial"/>
        <family val="2"/>
      </rPr>
      <t>1)</t>
    </r>
  </si>
  <si>
    <t>Regnskap 31.12.2024</t>
  </si>
  <si>
    <t>Oppgjørskonto i Norges Bank</t>
  </si>
  <si>
    <t>Inngående saldo på oppgjørskonto i Norges Bank</t>
  </si>
  <si>
    <t>BRII.001</t>
  </si>
  <si>
    <t>Endringer i perioden (+/-)</t>
  </si>
  <si>
    <t>BRII.002</t>
  </si>
  <si>
    <t>Sum utgående saldo på oppgjørskonto i Norges Bank</t>
  </si>
  <si>
    <t>BRII.1</t>
  </si>
  <si>
    <r>
      <t>Øvrige bankkonti Norges Bank</t>
    </r>
    <r>
      <rPr>
        <b/>
        <vertAlign val="superscript"/>
        <sz val="11"/>
        <rFont val="Arial"/>
        <family val="2"/>
      </rPr>
      <t>2)</t>
    </r>
  </si>
  <si>
    <t>Inngående saldo på i øvrige bankkonti i Norges Bank</t>
  </si>
  <si>
    <t>BRII.021</t>
  </si>
  <si>
    <t>BRII.022</t>
  </si>
  <si>
    <t>Sum utgående saldo på øvrige bankkonti i Norges Bank</t>
  </si>
  <si>
    <t>BRII.2</t>
  </si>
  <si>
    <t>Del III</t>
  </si>
  <si>
    <t>Beløp i 1 000 kroner</t>
  </si>
  <si>
    <t>Beholdninger på konti i kapitalregnskapet</t>
  </si>
  <si>
    <t>Konto</t>
  </si>
  <si>
    <t>Tekst</t>
  </si>
  <si>
    <t>Endring</t>
  </si>
  <si>
    <t>6001/8202xx</t>
  </si>
  <si>
    <t>BRI.011</t>
  </si>
  <si>
    <t>Leieboerinnskudd</t>
  </si>
  <si>
    <t>BRI.012</t>
  </si>
  <si>
    <t>6402xx/8102xx</t>
  </si>
  <si>
    <t>Gaver og gaveforsterkninger</t>
  </si>
  <si>
    <t>BRI.015</t>
  </si>
  <si>
    <t>1) Dersom virksomheten disponerer flere oppgjørskontoer i Norges Bank enn den ordinære driftskontoen, skal også disse beholdningen spesifiseres med inngående saldo, endring i perioden og utgående saldo. Slike beholdninger skal også inngå i oversikten over beholdninger rapportert til kapitalregnskapet. Vesentlige beløp spesifiseres særskilt nedenfor.</t>
  </si>
  <si>
    <t xml:space="preserve">2) Oversikten skal omfatte andre konti som virksomheten har i Norges Bank. Som eksempel nevnes gavekonti. </t>
  </si>
  <si>
    <t>3) Ved tilbakebetaling av bevilgning gitt i tidligere regnskapsår, skal det spesifiseres under oppstillingen hva dette gjelder</t>
  </si>
  <si>
    <t>Note 1 Spesifikasjon av driftsinntekter</t>
  </si>
  <si>
    <t>Inntekt fra bevilgninger fra Kunnskapsdepartementet</t>
  </si>
  <si>
    <t>Periodens bevilgning fra Kunnskapsdepartementet</t>
  </si>
  <si>
    <t>N1.2</t>
  </si>
  <si>
    <t>- brutto benyttet til investeringsformål/varige driftsmidler av periodens bevilgning / driftstilskudd (-)</t>
  </si>
  <si>
    <t>N1.3</t>
  </si>
  <si>
    <t>+ utsatt inntekt fra forpliktelse knyttet til investeringer (avskrivninger) (+)</t>
  </si>
  <si>
    <t>N1.5</t>
  </si>
  <si>
    <t>+ utsatt inntekt fra forpliktelse knyttet til investeringer (nedskrivninger) (+)</t>
  </si>
  <si>
    <t>N1.5A</t>
  </si>
  <si>
    <t>+ utsatt inntekt fra forpliktelse knyttet til investeringer, bokført verdi avhendede anleggsmidler (+)</t>
  </si>
  <si>
    <t>N1.6</t>
  </si>
  <si>
    <t>-  periodens tilskudd til andre (-)</t>
  </si>
  <si>
    <t>N1.8</t>
  </si>
  <si>
    <r>
      <t>Andre poster som vedrører bevilgninger fra Kunnskapsdepartementet</t>
    </r>
    <r>
      <rPr>
        <vertAlign val="superscript"/>
        <sz val="11"/>
        <color theme="1"/>
        <rFont val="Arial"/>
        <family val="2"/>
      </rPr>
      <t>1)</t>
    </r>
    <r>
      <rPr>
        <sz val="11"/>
        <color theme="1"/>
        <rFont val="Arial"/>
        <family val="2"/>
      </rPr>
      <t xml:space="preserve"> </t>
    </r>
  </si>
  <si>
    <t>N1.9</t>
  </si>
  <si>
    <t>Sum inntekt fra bevilgninger fra Kunnskapsdepartementet</t>
  </si>
  <si>
    <t>N1.10</t>
  </si>
  <si>
    <t>Inntekt fra bevilgninger fra andre departement</t>
  </si>
  <si>
    <r>
      <t>Periodens tilskudd/overføring fra andre departement</t>
    </r>
    <r>
      <rPr>
        <vertAlign val="superscript"/>
        <sz val="11"/>
        <color theme="1"/>
        <rFont val="Arial"/>
        <family val="2"/>
      </rPr>
      <t>1)</t>
    </r>
  </si>
  <si>
    <t>N1.11A</t>
  </si>
  <si>
    <t>- brutto benyttet til investeringsformål/varige driftsmidler av periodens bevilgning /driftstilskudd (-)</t>
  </si>
  <si>
    <t>N1.12</t>
  </si>
  <si>
    <t>- ubrukt bevilgning til investeringsformål (bruttobudsjetterte virksomheter)</t>
  </si>
  <si>
    <t>N1.13</t>
  </si>
  <si>
    <t>N1.14</t>
  </si>
  <si>
    <t>N1.14A</t>
  </si>
  <si>
    <t>N1.15</t>
  </si>
  <si>
    <t>-  tilskudd til andre (-)</t>
  </si>
  <si>
    <t>N1.17</t>
  </si>
  <si>
    <t>Andre poster som vedrører tilskudd og overføringer fra andre departement (spesifiseres)</t>
  </si>
  <si>
    <t>N1.18</t>
  </si>
  <si>
    <t xml:space="preserve">Sum inntekt fra bevilgninger fra andre departement </t>
  </si>
  <si>
    <t>N1.19</t>
  </si>
  <si>
    <t>1) Vesentlige tilskudd/overføringer skal spesifiseres på egne linjer under oppstillingen.</t>
  </si>
  <si>
    <r>
      <t xml:space="preserve">Sum inntekt fra bevilgninger </t>
    </r>
    <r>
      <rPr>
        <i/>
        <sz val="11"/>
        <color theme="1"/>
        <rFont val="Arial"/>
        <family val="2"/>
      </rPr>
      <t xml:space="preserve">(linje RE.1 i resultatregnskapet) </t>
    </r>
  </si>
  <si>
    <t>N1.20</t>
  </si>
  <si>
    <r>
      <t>Gebyrer og lisenser</t>
    </r>
    <r>
      <rPr>
        <i/>
        <vertAlign val="superscript"/>
        <sz val="11"/>
        <color theme="1"/>
        <rFont val="Arial"/>
        <family val="2"/>
      </rPr>
      <t>1) 2)</t>
    </r>
  </si>
  <si>
    <t>Gebyrer</t>
  </si>
  <si>
    <t>N1.661</t>
  </si>
  <si>
    <t>Lisenser</t>
  </si>
  <si>
    <t>N1.662</t>
  </si>
  <si>
    <r>
      <t xml:space="preserve">Sum inntekt fra gebyrer </t>
    </r>
    <r>
      <rPr>
        <i/>
        <sz val="11"/>
        <color theme="1"/>
        <rFont val="Arial"/>
        <family val="2"/>
      </rPr>
      <t>(linje RE.2 i resultatregnskapet)</t>
    </r>
  </si>
  <si>
    <t>N1.66</t>
  </si>
  <si>
    <t>1) Vesentlige inntekter av denne typen skal spesifiseres i egne avsnitt under oppstillingen. Dette avsnittet skal bare brukes når gebyrene eller lisensene skal klassifiseres som driftsinntekt for institusjonen. 2) Dersom institusjonen krever inn gebyrer eller mottar midler knyttet til lisenser på vegne av staten og som skal overføres til statskassen, skal slike midler klassifiseres som innkrevingsvirksomhet og presenteres i avsnittet for innkrevingsvirksomhet i resultatregnskapet og spesifiseres i note 9.</t>
  </si>
  <si>
    <r>
      <t>Tilskudd og overføringer fra statlige etater</t>
    </r>
    <r>
      <rPr>
        <i/>
        <vertAlign val="superscript"/>
        <sz val="11"/>
        <color theme="1"/>
        <rFont val="Arial"/>
        <family val="2"/>
      </rPr>
      <t>1)</t>
    </r>
  </si>
  <si>
    <t>Periodens tilskudd/overføring fra andre statlige etater</t>
  </si>
  <si>
    <t>N1.21</t>
  </si>
  <si>
    <t>Periodens netto tilskudd fra andre statlige etater</t>
  </si>
  <si>
    <t>N1.21E</t>
  </si>
  <si>
    <t>Periodens tilskudd/overføring direkte fra Norges forskningsråd (NFR)</t>
  </si>
  <si>
    <t>N1.23</t>
  </si>
  <si>
    <t xml:space="preserve">   + periodens tilskudd fra NFR via andre virksomheter (+)</t>
  </si>
  <si>
    <t>N1.23A</t>
  </si>
  <si>
    <t>Periodens netto tilskudd fra NFR</t>
  </si>
  <si>
    <t>N1.29A</t>
  </si>
  <si>
    <t>Sum tilskudd og overføringer fra statlige etater</t>
  </si>
  <si>
    <t>N1.31</t>
  </si>
  <si>
    <t>1) Vesentlige bidrag skal spesifiseres i egne avsnitt under oppstillingen. Linjene N1.21 skal bare omfatte tilskudd/overføringer som omfattes av bestemmelsene i rundskriv F-07-13. Midler som benyttes til investeringer, skal behandles etter forpliktelsesmodellen og spesifiseres i KD-avsnittet. Oppdragsinntekter og salgs- og leieinntekter skal spesifiseres i de respektive avsnittene nedenfor.</t>
  </si>
  <si>
    <r>
      <t>Tilskudd til annen bidragsfinansiert aktivitet</t>
    </r>
    <r>
      <rPr>
        <i/>
        <vertAlign val="superscript"/>
        <sz val="11"/>
        <color theme="1"/>
        <rFont val="Arial"/>
        <family val="2"/>
      </rPr>
      <t>1)</t>
    </r>
  </si>
  <si>
    <t>Periodens tilskudd/overføring fra regionale forskningsfond (RFF)</t>
  </si>
  <si>
    <t>N1.22A</t>
  </si>
  <si>
    <t>+ periodens tilskudd fra RFF via andre virksomheter (+)</t>
  </si>
  <si>
    <t>N1.22B</t>
  </si>
  <si>
    <t>Periodens netto tilskudd/overføring fra RFF</t>
  </si>
  <si>
    <t>N1.22D</t>
  </si>
  <si>
    <t>Periodens tilskudd/overføring fra kommunale og fylkeskommunale etater</t>
  </si>
  <si>
    <t>N1.32A</t>
  </si>
  <si>
    <t>Periodens tilskudd/overføring fra organisasjoner og stiftelser</t>
  </si>
  <si>
    <t>N1.32B</t>
  </si>
  <si>
    <t>Periodens tilskudd/overføring fra næringsliv og private</t>
  </si>
  <si>
    <t>N1.32C</t>
  </si>
  <si>
    <t>Periodens tilskudd/overføring fra andre bidragsytere</t>
  </si>
  <si>
    <t>N1.32D</t>
  </si>
  <si>
    <t>Periodens netto tilskudd/overføring fra diverse bidragsytere</t>
  </si>
  <si>
    <t>N1.32F</t>
  </si>
  <si>
    <t>Periodens tilskudd/overføring fra EUs  rammeprogram for forskning (FP7, Horisont 2020 og Horisont Europa)</t>
  </si>
  <si>
    <t>N1.35</t>
  </si>
  <si>
    <t xml:space="preserve">    + periodens tilskudd/overføring fra EUs rammeprogram for forskning fra andre (+)</t>
  </si>
  <si>
    <t>N1.35B</t>
  </si>
  <si>
    <t>Periodens netto tilskudd/overføring fra EUs rammeprogram for forskning (FP7, Horisont 2020 og Horisont Europa)</t>
  </si>
  <si>
    <t>N1.35C</t>
  </si>
  <si>
    <t>Periodens tilskudd/overføring fra EU til undervisning og annet</t>
  </si>
  <si>
    <t>N1.36</t>
  </si>
  <si>
    <t xml:space="preserve">    + periodens tilskudd/overføring fra EU til undervisning og annet fra andre (+)</t>
  </si>
  <si>
    <t>N1.36B</t>
  </si>
  <si>
    <t>Periodens netto tilskudd/overføring fra EU til undervisning og annet</t>
  </si>
  <si>
    <t>N1.36C</t>
  </si>
  <si>
    <t>Sum tilskudd til annen bidragsfinansiert aktivitet</t>
  </si>
  <si>
    <t>N1.38</t>
  </si>
  <si>
    <t>1) Vesentlige bidrag skal spesifiseres på i egne avsnitt under oppstillingen. Midler som benyttes til investeringer skal behandles etter forpliktelsesmodellen og spesifiseres i KD-avsnittet. Avsnittet gjelder bidrag som tilfredsstiller kravene i rundskriv F-07-13.</t>
  </si>
  <si>
    <r>
      <t xml:space="preserve">Inntektsførte gaver </t>
    </r>
    <r>
      <rPr>
        <i/>
        <vertAlign val="superscript"/>
        <sz val="11"/>
        <rFont val="Arial"/>
        <family val="2"/>
      </rPr>
      <t>1)</t>
    </r>
  </si>
  <si>
    <t>Inntektsførte gaver</t>
  </si>
  <si>
    <t>N1.40A</t>
  </si>
  <si>
    <t>Sum inntektsførte gaver</t>
  </si>
  <si>
    <t>N1.43</t>
  </si>
  <si>
    <t>1) Vesentlige bidrag skal spesifiseres på egne linjer eller i egne avsnitt under oppstillingen. Midler som benyttes til investeringer skal behandles etter forpliktelsesmodellen og spesifiseres i KD-avsnittet.</t>
  </si>
  <si>
    <r>
      <t xml:space="preserve">Sum inntekt fra tilskudd og overføringer </t>
    </r>
    <r>
      <rPr>
        <i/>
        <sz val="12"/>
        <color theme="1"/>
        <rFont val="Arial"/>
        <family val="2"/>
      </rPr>
      <t>(linje RE.3 i resultatregnskapet)</t>
    </r>
  </si>
  <si>
    <t>N1.44</t>
  </si>
  <si>
    <t>Oppdragsinntekter, salgs- og leieinntekter</t>
  </si>
  <si>
    <r>
      <t>Inntekt fra oppdragsfinansiert aktivitet</t>
    </r>
    <r>
      <rPr>
        <i/>
        <vertAlign val="superscript"/>
        <sz val="11"/>
        <color theme="1"/>
        <rFont val="Arial"/>
        <family val="2"/>
      </rPr>
      <t>1)</t>
    </r>
  </si>
  <si>
    <t>Statlige etater</t>
  </si>
  <si>
    <t>N1.49</t>
  </si>
  <si>
    <t>Kommunale og fylkeskommunale etater</t>
  </si>
  <si>
    <t>N1.50</t>
  </si>
  <si>
    <t>Organisasjoner og stiftelser</t>
  </si>
  <si>
    <t>N1.51</t>
  </si>
  <si>
    <t>Næringsliv/privat</t>
  </si>
  <si>
    <t>N1.52</t>
  </si>
  <si>
    <t>Andre</t>
  </si>
  <si>
    <t>N1.54</t>
  </si>
  <si>
    <t xml:space="preserve">Sum inntekt fra oppdragsfinansiert aktivitet </t>
  </si>
  <si>
    <t>N1.55</t>
  </si>
  <si>
    <t>1) Avsnittet skal omfatte oppdragsinntekter som omfattes av bestemmelsene i rundskriv F-07-13.</t>
  </si>
  <si>
    <t>Andre salgs- og leieinntekter</t>
  </si>
  <si>
    <t>Salgsinntekter fra varer, tjenester og billetter (avgiftspliktig)</t>
  </si>
  <si>
    <t>N1.56</t>
  </si>
  <si>
    <t>Salgsinntekter fra bøker/publikasjoner, brukt utstyr og tjenester utført eller til bruk i utlandet (fritatt avgift)</t>
  </si>
  <si>
    <t>Salgsinntekter fra pasienter, undervisning/kurs, leie og andre tjenester (unntatt avgift)</t>
  </si>
  <si>
    <t>N1.57</t>
  </si>
  <si>
    <t>Egenbetaling fra studenter</t>
  </si>
  <si>
    <t>N1.58</t>
  </si>
  <si>
    <t>Studieavgift for studenter fra land utenfor EØS og Sveits</t>
  </si>
  <si>
    <t>N1.58A</t>
  </si>
  <si>
    <t>Sum andre salgs- og leieinntekter</t>
  </si>
  <si>
    <t>N1.59</t>
  </si>
  <si>
    <r>
      <t xml:space="preserve">Sum salgs- og leieinntekter </t>
    </r>
    <r>
      <rPr>
        <i/>
        <sz val="11"/>
        <color theme="1"/>
        <rFont val="Arial"/>
        <family val="2"/>
      </rPr>
      <t>(linje RE.5 i resultatregnskapet)</t>
    </r>
  </si>
  <si>
    <t>N1.60</t>
  </si>
  <si>
    <t>Gaver som skal inntektsføres</t>
  </si>
  <si>
    <t>N1.61</t>
  </si>
  <si>
    <t>Andre inntekter</t>
  </si>
  <si>
    <t>N1.62</t>
  </si>
  <si>
    <t>Salg av maskiner og utstyr</t>
  </si>
  <si>
    <r>
      <t>Øvrige andre inntekter</t>
    </r>
    <r>
      <rPr>
        <vertAlign val="superscript"/>
        <sz val="11"/>
        <color theme="1"/>
        <rFont val="Arial"/>
        <family val="2"/>
      </rPr>
      <t>1)</t>
    </r>
  </si>
  <si>
    <t>N1.63</t>
  </si>
  <si>
    <r>
      <t xml:space="preserve">Sum andre driftsinntekter </t>
    </r>
    <r>
      <rPr>
        <i/>
        <sz val="11"/>
        <color theme="1"/>
        <rFont val="Arial"/>
        <family val="2"/>
      </rPr>
      <t>(linje RE.6 i resultatregnskapet)</t>
    </r>
  </si>
  <si>
    <t>N1.65</t>
  </si>
  <si>
    <r>
      <t>Gevinst ved salg av eiendom, anlegg, maskiner mv.</t>
    </r>
    <r>
      <rPr>
        <i/>
        <vertAlign val="superscript"/>
        <sz val="11"/>
        <color theme="1"/>
        <rFont val="Arial"/>
        <family val="2"/>
      </rPr>
      <t>1)</t>
    </r>
  </si>
  <si>
    <t>Salg av eiendom</t>
  </si>
  <si>
    <t>N1.45</t>
  </si>
  <si>
    <t>Salg av maskiner, utstyr mv</t>
  </si>
  <si>
    <t>N1.46</t>
  </si>
  <si>
    <t>Salg av andre driftsmidler</t>
  </si>
  <si>
    <t>N1.47</t>
  </si>
  <si>
    <r>
      <t xml:space="preserve">Gevinst ved salg av eiendom, anlegg og maskiner mv. </t>
    </r>
    <r>
      <rPr>
        <i/>
        <sz val="11"/>
        <color theme="1"/>
        <rFont val="Arial"/>
        <family val="2"/>
      </rPr>
      <t>(linje RE.6 i resultatregnskapet)</t>
    </r>
  </si>
  <si>
    <t>N1.48</t>
  </si>
  <si>
    <t>1) Vesentlige salgstransaksjoner skal kommenteres og det skal angis eventuell øremerking av midlene. Merk at det er den regnskapsmessige gevinst og ikke salgssum som skal spesifiseres under driftsinntekter.</t>
  </si>
  <si>
    <t>N1.67</t>
  </si>
  <si>
    <t>Tilleggsopplysninger (gjelder bruttobudsjetterte virksomheter):</t>
  </si>
  <si>
    <t>Bevilgning overført fra forrige år</t>
  </si>
  <si>
    <t>Årets bevilgning</t>
  </si>
  <si>
    <t>Bevilgning søkt overført til neste år</t>
  </si>
  <si>
    <r>
      <t>Inntekter fra utlandet</t>
    </r>
    <r>
      <rPr>
        <i/>
        <vertAlign val="superscript"/>
        <sz val="11"/>
        <color theme="1"/>
        <rFont val="Arial"/>
        <family val="2"/>
      </rPr>
      <t>1)</t>
    </r>
  </si>
  <si>
    <t>Inntekter fra EU</t>
  </si>
  <si>
    <t>N1I.01</t>
  </si>
  <si>
    <t>Inntekter fra næringsliv</t>
  </si>
  <si>
    <t>N1I.02</t>
  </si>
  <si>
    <t>Inntekter fra organisasjoner og institusjoner</t>
  </si>
  <si>
    <t>N1I.03</t>
  </si>
  <si>
    <t>Inntekter fra universiteter</t>
  </si>
  <si>
    <t>N1I.04</t>
  </si>
  <si>
    <t>Andre inntekter utland</t>
  </si>
  <si>
    <t>N1I.05</t>
  </si>
  <si>
    <t>Sum inntekter fra utland</t>
  </si>
  <si>
    <t>N1I.1</t>
  </si>
  <si>
    <t>1) Frivillig å fylle ut dette avsnittet</t>
  </si>
  <si>
    <t>Note 2 Lønnskostnader</t>
  </si>
  <si>
    <t>DEL I</t>
  </si>
  <si>
    <t>Lønn*</t>
  </si>
  <si>
    <t>N2.1</t>
  </si>
  <si>
    <t>Feriepenger</t>
  </si>
  <si>
    <t>N2.2</t>
  </si>
  <si>
    <t>Arbeidsgiveravgift*</t>
  </si>
  <si>
    <t>N2.3</t>
  </si>
  <si>
    <r>
      <t>Pensjonskostnader</t>
    </r>
    <r>
      <rPr>
        <vertAlign val="superscript"/>
        <sz val="11"/>
        <rFont val="Arial"/>
        <family val="2"/>
      </rPr>
      <t>1)</t>
    </r>
  </si>
  <si>
    <t>N2.4</t>
  </si>
  <si>
    <r>
      <t>Lønn balanseført ved egenutvikling av anleggsmidler (-)</t>
    </r>
    <r>
      <rPr>
        <vertAlign val="superscript"/>
        <sz val="11"/>
        <rFont val="Arial"/>
        <family val="2"/>
      </rPr>
      <t>2)</t>
    </r>
  </si>
  <si>
    <t>N2.12</t>
  </si>
  <si>
    <t>Sykepenger og andre refusjoner (-)</t>
  </si>
  <si>
    <t>N2.5</t>
  </si>
  <si>
    <t>Andre ytelser</t>
  </si>
  <si>
    <t>N2.6</t>
  </si>
  <si>
    <t>Sum lønnskostnader</t>
  </si>
  <si>
    <t xml:space="preserve">N2.7 </t>
  </si>
  <si>
    <t>Antall utførte årsverk:</t>
  </si>
  <si>
    <t>N2.8</t>
  </si>
  <si>
    <r>
      <rPr>
        <i/>
        <vertAlign val="superscript"/>
        <sz val="10"/>
        <color rgb="FF000000"/>
        <rFont val="Arial"/>
      </rPr>
      <t>1)</t>
    </r>
    <r>
      <rPr>
        <i/>
        <sz val="10"/>
        <color rgb="FF000000"/>
        <rFont val="Arial"/>
      </rPr>
      <t xml:space="preserve"> Pensjonskostnaden i 2024 er basert på et estimat for pensjonspremien beregnet av SPK og ikke faktisk pensjonspremie. Dette skyldes at lønnsoppgjøret i staten for 2024 ikke var ferdigstilt før i slutten av november 2024. </t>
    </r>
  </si>
  <si>
    <t>Premiesatsen for arbeidsgiverandelen utgjør for 2024 9,1 prosent.For regnskapsåret 2023 utgjorde premiesatsen 8,9 prosent.   Premiesatsen bygger på estimert premie fra SPK inkludert en risikomargin UiO har valgt å legge til.</t>
  </si>
  <si>
    <r>
      <t>2)</t>
    </r>
    <r>
      <rPr>
        <i/>
        <sz val="10"/>
        <rFont val="Arial"/>
        <family val="2"/>
      </rPr>
      <t xml:space="preserve"> Inneholder lønn og sosiale kostnader (feriepenger, arbeidsgiveravgift og pensjonskostnader).</t>
    </r>
  </si>
  <si>
    <r>
      <t>3)</t>
    </r>
    <r>
      <rPr>
        <i/>
        <sz val="10"/>
        <rFont val="Arial"/>
        <family val="2"/>
      </rPr>
      <t xml:space="preserve"> </t>
    </r>
    <r>
      <rPr>
        <i/>
        <sz val="10"/>
        <color rgb="FF000000"/>
        <rFont val="Arial"/>
        <family val="2"/>
      </rPr>
      <t xml:space="preserve">På bakgrunn av at lønnsoppgjøret i staten for 2024 ikke var ferdig før i slutten av november, har ikke UiO utbetalt resultatet av lønnsoppgjøret i 2024. </t>
    </r>
  </si>
  <si>
    <t>UiO har derfor gjort et estimat for lønnsavsetning for det sentrale lønnsoppgjøret som utgjør 91,8 mill. kroner. Lønnsavsetningen inkluderer feriepenger, og det er avsatt for arbeidsgiveravgift av lønnsavsetningen.</t>
  </si>
  <si>
    <t>UiO har ikke eget bidrag til lønnsforhandlinger utover det som er fremforhandlet sentralt.</t>
  </si>
  <si>
    <t>Lønn og godtgjørelser til ledende personer</t>
  </si>
  <si>
    <t>Lønn</t>
  </si>
  <si>
    <t>Andre godtgjørelser</t>
  </si>
  <si>
    <t>SUM</t>
  </si>
  <si>
    <t>DBH-referanse</t>
  </si>
  <si>
    <t>Rektor (gjelder også dersom rektor er tilsatt)</t>
  </si>
  <si>
    <t>N2I.01</t>
  </si>
  <si>
    <t>Ekstern styreleder (gjelder institusjoner som har tilsatt rektor)</t>
  </si>
  <si>
    <t>N2I.02</t>
  </si>
  <si>
    <t>Administrerende direktør</t>
  </si>
  <si>
    <t>N2I.03</t>
  </si>
  <si>
    <t>Lønn og godtgjørelser til ledende personer oppgis i kroner i samsvar med faktiske utbetalinger for regnskapsåret 2024.</t>
  </si>
  <si>
    <t>Note 3 Andre driftskostnader</t>
  </si>
  <si>
    <t>Husleie</t>
  </si>
  <si>
    <t>N3.1</t>
  </si>
  <si>
    <t>Vedlikehold egne bygg og anlegg</t>
  </si>
  <si>
    <t>N3.2</t>
  </si>
  <si>
    <t>Vedlikehold og ombygging av leide lokaler</t>
  </si>
  <si>
    <t>N3.3</t>
  </si>
  <si>
    <t>Andre kostnader til drift av eiendom og lokaler</t>
  </si>
  <si>
    <t>N3.4</t>
  </si>
  <si>
    <t>Reparasjon og vedlikehold av maskiner, utstyr mv.</t>
  </si>
  <si>
    <t>N3.5</t>
  </si>
  <si>
    <t>Mindre utstyrsanskaffelser</t>
  </si>
  <si>
    <t>N3.6</t>
  </si>
  <si>
    <t>Tap ved avgang anleggsmidler</t>
  </si>
  <si>
    <t>N3.6A</t>
  </si>
  <si>
    <t>Leie av maskiner, inventar og lignende</t>
  </si>
  <si>
    <t>N3.7</t>
  </si>
  <si>
    <t>Kjøp av konsulenttjenester fra kommunikasjonsbransjen</t>
  </si>
  <si>
    <t>N3.8C</t>
  </si>
  <si>
    <t>Kjøp av andre konsulenttjenester</t>
  </si>
  <si>
    <t>N3.8A</t>
  </si>
  <si>
    <t>Kjøp av andre fremmede tjenester</t>
  </si>
  <si>
    <t>N3.8B</t>
  </si>
  <si>
    <t>Reiser og diett</t>
  </si>
  <si>
    <t>N3.9</t>
  </si>
  <si>
    <r>
      <t>Øvrige driftskostnader</t>
    </r>
    <r>
      <rPr>
        <vertAlign val="superscript"/>
        <sz val="11"/>
        <rFont val="Arial"/>
        <family val="2"/>
      </rPr>
      <t>1)</t>
    </r>
  </si>
  <si>
    <t>N3.10</t>
  </si>
  <si>
    <t>Sum andre driftskostnader</t>
  </si>
  <si>
    <t>N3.11</t>
  </si>
  <si>
    <t>1) Spesifiseres ytterligere under oppstillingen dersom det er andre vesentlige poster som bør fremgå av regnskapet</t>
  </si>
  <si>
    <t>1) Øvrige driftskostnader</t>
  </si>
  <si>
    <t xml:space="preserve"> 31.12.2024</t>
  </si>
  <si>
    <t xml:space="preserve"> 31.12.2023</t>
  </si>
  <si>
    <t>Verktøy, inventar og driftsmaterialer</t>
  </si>
  <si>
    <t>Kontorrekvisita, bøker, møter og kurs</t>
  </si>
  <si>
    <t>Telefon, porto og lignende</t>
  </si>
  <si>
    <t>Kostnad transportmidler</t>
  </si>
  <si>
    <t>Reklame og representasjon</t>
  </si>
  <si>
    <t>Kontingent og gave</t>
  </si>
  <si>
    <t>Eiendoms- og festeavgift</t>
  </si>
  <si>
    <t>Annen kostnad</t>
  </si>
  <si>
    <t>Sum øvrige driftskostnader</t>
  </si>
  <si>
    <t>Tilleggsinformasjon om operasjonelle leieavtaler</t>
  </si>
  <si>
    <t>Type eiendel</t>
  </si>
  <si>
    <t>Immaterielle eiendeler</t>
  </si>
  <si>
    <t>Maskiner og transport-midler</t>
  </si>
  <si>
    <t>Sum</t>
  </si>
  <si>
    <t>Varighet inntil 1 år</t>
  </si>
  <si>
    <t>N3I.01</t>
  </si>
  <si>
    <t xml:space="preserve">Varighet 1-5 år </t>
  </si>
  <si>
    <t>N3I.02</t>
  </si>
  <si>
    <t>Varighet over 5 år</t>
  </si>
  <si>
    <t>N3I.03</t>
  </si>
  <si>
    <t>Kostnadsført leiebetaling for perioden</t>
  </si>
  <si>
    <t>N3I.1</t>
  </si>
  <si>
    <t>Note 4 Immaterielle eiendeler</t>
  </si>
  <si>
    <t xml:space="preserve">SUM      </t>
  </si>
  <si>
    <t>Anskaffelseskost pr. 31.12.2023</t>
  </si>
  <si>
    <t>N4.1</t>
  </si>
  <si>
    <t xml:space="preserve"> + tilgang i 2024 (+)</t>
  </si>
  <si>
    <t>N4.2</t>
  </si>
  <si>
    <t xml:space="preserve"> - avgang til anskaffelseskost i 2024 (-)</t>
  </si>
  <si>
    <t>N4.3</t>
  </si>
  <si>
    <t xml:space="preserve"> +/- fra eiendel under utførelse til annen gruppe (+/-)</t>
  </si>
  <si>
    <t>N4.3A</t>
  </si>
  <si>
    <t>Anskaffelseskost 31.12.2024</t>
  </si>
  <si>
    <t>N4.4</t>
  </si>
  <si>
    <t xml:space="preserve"> - akkumulerte nedskrivninger pr. 31.12.2023 (-)</t>
  </si>
  <si>
    <t>N4.5</t>
  </si>
  <si>
    <t xml:space="preserve"> - nedskrivninger i 2024 (-)</t>
  </si>
  <si>
    <t>N4.6</t>
  </si>
  <si>
    <t xml:space="preserve"> - akkumulerte avskrivninger pr. 31.12.2023 (-)</t>
  </si>
  <si>
    <t>N4.7</t>
  </si>
  <si>
    <t xml:space="preserve"> - ordinære avskrivninger i 2024 (-)</t>
  </si>
  <si>
    <t>N4.8</t>
  </si>
  <si>
    <t xml:space="preserve"> + akkumulert avskrivning ved avgang i 2024 (+)</t>
  </si>
  <si>
    <t>N4.9</t>
  </si>
  <si>
    <t>Balanseført verdi 31.12.2024</t>
  </si>
  <si>
    <t>N4.10</t>
  </si>
  <si>
    <t>Avskrivningssatser (levetider)</t>
  </si>
  <si>
    <t>5 år / lineært</t>
  </si>
  <si>
    <t>Ingen</t>
  </si>
  <si>
    <t>Tilleggsopplysninger når det er avhendet immaterielle eiendeler:</t>
  </si>
  <si>
    <t>Salgssum ved avgang anleggsmidler</t>
  </si>
  <si>
    <t>N4.11</t>
  </si>
  <si>
    <t xml:space="preserve"> - Bokført verdi avhendede anleggsmidler</t>
  </si>
  <si>
    <t>N4.12</t>
  </si>
  <si>
    <t>Regnskapsmessig gevinst/tap</t>
  </si>
  <si>
    <t>N4.13</t>
  </si>
  <si>
    <t>Note 5 Varige driftsmidler</t>
  </si>
  <si>
    <t>Tomter</t>
  </si>
  <si>
    <t>Bygninger og annen fast eiendom</t>
  </si>
  <si>
    <t>Infrastruktur- eiendeler</t>
  </si>
  <si>
    <t>Driftsløsøre, inventar, verktøy o.l.</t>
  </si>
  <si>
    <t>N5.1</t>
  </si>
  <si>
    <t xml:space="preserve"> + tilgang nybygg i 2024 - eksternt finansiert (+)</t>
  </si>
  <si>
    <t>N5.20</t>
  </si>
  <si>
    <t xml:space="preserve"> + tilgang nybygg i 2024 - internt finansiert (+)</t>
  </si>
  <si>
    <t>N5.20A</t>
  </si>
  <si>
    <t xml:space="preserve"> + andre tilganger i 2024 (+)</t>
  </si>
  <si>
    <t>N5.21</t>
  </si>
  <si>
    <t xml:space="preserve"> - avgang anskaffelseskost i 2024 (-)</t>
  </si>
  <si>
    <t>N5.3</t>
  </si>
  <si>
    <t xml:space="preserve"> +/- fra anlegg under utførelse til annen gruppe (+/-)</t>
  </si>
  <si>
    <t>N5.4</t>
  </si>
  <si>
    <t>N5.5</t>
  </si>
  <si>
    <t>N5.6</t>
  </si>
  <si>
    <t>N5.7</t>
  </si>
  <si>
    <t>N5.8</t>
  </si>
  <si>
    <t>N5.9</t>
  </si>
  <si>
    <t>N5.10</t>
  </si>
  <si>
    <t>N5.11</t>
  </si>
  <si>
    <t>Ingen avskrivning</t>
  </si>
  <si>
    <t>10-60 år dekomponert lineært</t>
  </si>
  <si>
    <t>Virksomhets-spesifikt</t>
  </si>
  <si>
    <t>3-15 år lineært</t>
  </si>
  <si>
    <t>Tilleggsopplysninger når det er avhendet anleggsmidler:</t>
  </si>
  <si>
    <t>Vederlag ved avhending av anleggsmidler</t>
  </si>
  <si>
    <t>N5.12</t>
  </si>
  <si>
    <t>- bokført verdi av avhendede anleggsmidler (-)</t>
  </si>
  <si>
    <t>N5.13</t>
  </si>
  <si>
    <t>N5.14</t>
  </si>
  <si>
    <t xml:space="preserve">Resterende forpliktelse vedrørende bokført verdi av avhendede anleggsmidler er inntektsført og vist i note 1 som "utsatt inntekt fra forpliktelse knyttet til investeringer, bokført verdi avhendede anleggsmidler" . </t>
  </si>
  <si>
    <t>Note 6 Finansinntekter og finanskostnader</t>
  </si>
  <si>
    <t>Renteinntekter</t>
  </si>
  <si>
    <t>N6.1</t>
  </si>
  <si>
    <t>Valutagevinst (agio)</t>
  </si>
  <si>
    <t>N6.2</t>
  </si>
  <si>
    <t>Reversering av tidligere nedskrivning (oppskrivning til kostpris)</t>
  </si>
  <si>
    <t>N6.2A</t>
  </si>
  <si>
    <t>Utbytte fra eierandeler i selskaper mv. (spesifiseres i avsnittet nedenfor)</t>
  </si>
  <si>
    <t>N6.2B</t>
  </si>
  <si>
    <t>Annen finansinntekt</t>
  </si>
  <si>
    <t>N6.3</t>
  </si>
  <si>
    <t>Sum finansinntekter</t>
  </si>
  <si>
    <t>N6.4</t>
  </si>
  <si>
    <t xml:space="preserve">Finanskostnader </t>
  </si>
  <si>
    <t>Rentekostnad</t>
  </si>
  <si>
    <t>N6.5</t>
  </si>
  <si>
    <t>Nedskrivning av aksjer</t>
  </si>
  <si>
    <t>N6.6</t>
  </si>
  <si>
    <t>Valutatap (disagio)</t>
  </si>
  <si>
    <t>N6.7</t>
  </si>
  <si>
    <t>Annen finanskostnad</t>
  </si>
  <si>
    <t>N6.8</t>
  </si>
  <si>
    <t>Sum finanskostnader</t>
  </si>
  <si>
    <t>N6.9</t>
  </si>
  <si>
    <t>Spesifikasjon av utbytte fra eierandeler i selskaper mv..</t>
  </si>
  <si>
    <t>Mottatt utbytte fra selskap X</t>
  </si>
  <si>
    <t>N6.010</t>
  </si>
  <si>
    <t>Mottatt utbytte fra selskap Y</t>
  </si>
  <si>
    <t>Mottatt utbytte fra selskap Z</t>
  </si>
  <si>
    <r>
      <t>Mottatt utbytte fra andre selskap</t>
    </r>
    <r>
      <rPr>
        <vertAlign val="superscript"/>
        <sz val="11"/>
        <rFont val="Arial"/>
        <family val="2"/>
      </rPr>
      <t>1)</t>
    </r>
  </si>
  <si>
    <t>N6.011</t>
  </si>
  <si>
    <t>Sum mottatt utbytte</t>
  </si>
  <si>
    <t>N6.11</t>
  </si>
  <si>
    <t>1) Spesifiseres om nødvendig på egne linjer under oppstillingen.</t>
  </si>
  <si>
    <t xml:space="preserve">Note 8 Innskutt og opptjent virksomhetskapital (nettobudsjetterte virksomheter) </t>
  </si>
  <si>
    <t>Nettobudsjetterte virksomheter kan ikke etablere virksomhetskapital innenfor den bevilgningsfinansierte og bidragsfinansierte aktiviteten, se note 15. Opptjent virksomhetskapital tilsvarer dermed resultatet fra oppdragsfinansiert aktivitet.</t>
  </si>
  <si>
    <r>
      <t>Universitet og høyskoler kan anvende opptjent virksomhetskapital til å finansiere investeringer i randsonevirksomhet. Når virksomhetskapital er anvendt til dette formålet, er den å anse som bundet</t>
    </r>
    <r>
      <rPr>
        <sz val="11"/>
        <color rgb="FF92D050"/>
        <rFont val="Arial"/>
        <family val="2"/>
      </rPr>
      <t xml:space="preserve"> </t>
    </r>
    <r>
      <rPr>
        <sz val="11"/>
        <rFont val="Arial"/>
        <family val="2"/>
      </rPr>
      <t>opptjent virksomhetskapital, dvs. den kan ikke anvendes til å dekke eventuelle underskudd innenfor den løpende driften.</t>
    </r>
  </si>
  <si>
    <t>Innskutt virksomhetskapital er kapitalene knyttet til aksjer som ble finansiert av bevilgning på 90-post og som derfor tidligere var klassifisert som aksjer i gruppe 1. Disse aksjene føres nå i gruppe 2 og er overført til den enkelte institusjons virksomhetsregnskap. Innskutt virksomhetskapital skal anses som bundet.</t>
  </si>
  <si>
    <t>Innskutt virksomhetskapital:</t>
  </si>
  <si>
    <t>Beløp</t>
  </si>
  <si>
    <t>Innskutt virksomhetskapital 31.12.2023</t>
  </si>
  <si>
    <t>N8I.011</t>
  </si>
  <si>
    <t>Oppskrivning av eierandeler  i perioden (+)</t>
  </si>
  <si>
    <t>N8I.012</t>
  </si>
  <si>
    <t>Nedskrivning av eierandeler i perioden (-)</t>
  </si>
  <si>
    <t>N8I.013</t>
  </si>
  <si>
    <t>Salg av eierandeler i perioden (-)</t>
  </si>
  <si>
    <t>N8I.014</t>
  </si>
  <si>
    <t>Kjøp av eierandeler i perioden (+)</t>
  </si>
  <si>
    <t>N8I.015</t>
  </si>
  <si>
    <t>Innskutt virksomhetskapital 31.12.2024</t>
  </si>
  <si>
    <t>N8I.1</t>
  </si>
  <si>
    <t>Bunden opptjent virksomhetskapital:</t>
  </si>
  <si>
    <t>Bunden opptjent virksomhetskapital pr. 31.12.2023</t>
  </si>
  <si>
    <t>N8I.021</t>
  </si>
  <si>
    <t>Kjøp av aksjer i perioden</t>
  </si>
  <si>
    <t>N8I.022</t>
  </si>
  <si>
    <t>Bokført verdi solgte aksjer i perioden (-)</t>
  </si>
  <si>
    <t>N8I.023</t>
  </si>
  <si>
    <t>Reversering av tidligere nedskrivning av aksjer i perioden</t>
  </si>
  <si>
    <t>N8I.024</t>
  </si>
  <si>
    <t>Nedskrivning av aksjer i perioden (-)</t>
  </si>
  <si>
    <t>N8I.025</t>
  </si>
  <si>
    <t>Bunden opptjent virksomhetskapital 31.12.2024</t>
  </si>
  <si>
    <t>N8I.2</t>
  </si>
  <si>
    <t>Innskutt og bunden opptjent virksomhetskapital 31.12.2024</t>
  </si>
  <si>
    <t>N8I.SUM</t>
  </si>
  <si>
    <t>Annen opptjent virksomhetskapital:</t>
  </si>
  <si>
    <t>Annen opptjent virksomhetskapital 31.12.2023</t>
  </si>
  <si>
    <t>N8II.011</t>
  </si>
  <si>
    <t>Underskudd bevilgningsfinansiert aktivitet belastet annen opptjent virksomhetskapital (-)</t>
  </si>
  <si>
    <t>N8II.012</t>
  </si>
  <si>
    <t>Overført fra periodens resultat</t>
  </si>
  <si>
    <t>N8II.013</t>
  </si>
  <si>
    <t>Overført til/fra bunden virksomhetskapital (+/-)</t>
  </si>
  <si>
    <t>N8II.014</t>
  </si>
  <si>
    <t>Annen opptjent virksomhetskapital 31.12.2024</t>
  </si>
  <si>
    <t>N8II.1</t>
  </si>
  <si>
    <t>Sum virksomhetskapital 31.12.2024</t>
  </si>
  <si>
    <t>N8.TOTAL</t>
  </si>
  <si>
    <t>Nettobudsjetterte virksomheter kan eventuelt supplere med ytterligere spesifikasjon og gruppering av opptjent virksomhetskapital på egne linjer under oppstillingen. (Gjelder f. eks. virksomheter som fordeler opptjent virksomhetskapital til underliggende driftsenheter)</t>
  </si>
  <si>
    <t xml:space="preserve">Note 9 Innkrevningsvirksomhet og andre overføringer til staten </t>
  </si>
  <si>
    <t>Beløp i 1 000 kr</t>
  </si>
  <si>
    <t>Avgifter og gebyrer direkte til statskassen:</t>
  </si>
  <si>
    <t>Avgift A</t>
  </si>
  <si>
    <t>Avgift B</t>
  </si>
  <si>
    <t>Sum avgifter og gebyrer direkte til statskassen</t>
  </si>
  <si>
    <t>Fordringer vedrørende innkrevingsvirksomhet og andre overføringer</t>
  </si>
  <si>
    <t>Fordringer til pålydende</t>
  </si>
  <si>
    <t>Avsatt til forventet tap (-)</t>
  </si>
  <si>
    <t>Sum fordringer vedrørende innkrevingsvirksomhet og andre overføringer til staten</t>
  </si>
  <si>
    <t xml:space="preserve">Note 10 Tilskuddsforvaltning </t>
  </si>
  <si>
    <t>Gjelder forvaltning av tilskudd bevilget over statsbudsjettet</t>
  </si>
  <si>
    <t>Tilskudd til virksomhet A</t>
  </si>
  <si>
    <t>N10.01</t>
  </si>
  <si>
    <t>Tilskudd til virksomhet B</t>
  </si>
  <si>
    <t xml:space="preserve">Tilskudd til virksomhet C </t>
  </si>
  <si>
    <t>Andre tilskudd</t>
  </si>
  <si>
    <t>N10.02</t>
  </si>
  <si>
    <t>Sum tilskuddsforvaltning</t>
  </si>
  <si>
    <t>N10.1</t>
  </si>
  <si>
    <t>Merknad: Dersom virksomheten forvalter flere tilskuddsordninger av betydning, tilføyes flere linjer med referanse N10.01. Mindre tilskuddsordninger kan slås sammen og spesifiseres på linjen "Andre tilskuddsordninger" med referanse N10.02.</t>
  </si>
  <si>
    <t xml:space="preserve">Note 10B Ikke utbetalt bevilgning mottatt til tilskuddsforvaltning (nettobudsjetterte) </t>
  </si>
  <si>
    <t>Inngående balanse bevilgning</t>
  </si>
  <si>
    <t>Samlet bevilgning</t>
  </si>
  <si>
    <t>Utbetalt til tilskudds-mottaker</t>
  </si>
  <si>
    <r>
      <t xml:space="preserve">Ikke utbetalt til tilskudds-mottaker </t>
    </r>
    <r>
      <rPr>
        <b/>
        <vertAlign val="superscript"/>
        <sz val="11"/>
        <rFont val="Arial"/>
        <family val="2"/>
      </rPr>
      <t>1)</t>
    </r>
  </si>
  <si>
    <t>Kilde A</t>
  </si>
  <si>
    <t>N10B.01</t>
  </si>
  <si>
    <t>Kilde B</t>
  </si>
  <si>
    <t>Kilde C</t>
  </si>
  <si>
    <t>Andre kilder</t>
  </si>
  <si>
    <t>N10B.02</t>
  </si>
  <si>
    <t>N10B.1</t>
  </si>
  <si>
    <t>1) Spesifikasjon hvis noe er reskontroførte (ikke utbetalte) tilsagn</t>
  </si>
  <si>
    <t>Tilskuddsordning A</t>
  </si>
  <si>
    <t>Tilskuddsordning B</t>
  </si>
  <si>
    <t>Tilskuddsordning C</t>
  </si>
  <si>
    <t>Andre tilskuddsordninger</t>
  </si>
  <si>
    <t xml:space="preserve">Sum gjeld </t>
  </si>
  <si>
    <t>Merknad: Dersom virksomheten forvalter flere tilskuddsordninger av betydning, tilføyes flere linjer med referanse N10B.01. Mindre tilskuddsordninger kan slås sammen og spesifiseres på linjen "Andre tilskuddsordninger/Andre kilder" med referanse N10B.02.</t>
  </si>
  <si>
    <t>Note 11 Investeringer i aksjer og selskapsandeler</t>
  </si>
  <si>
    <t>Organisasjons-nummer</t>
  </si>
  <si>
    <t>Ervervsdato</t>
  </si>
  <si>
    <t>Antall aksjer</t>
  </si>
  <si>
    <t>Eierandel</t>
  </si>
  <si>
    <t>Stemme-andel</t>
  </si>
  <si>
    <t>Årets resultat i selskapet*</t>
  </si>
  <si>
    <t>Balanseført egenkapital i selskapet**</t>
  </si>
  <si>
    <t>Balanseført verdi i virksomhets-regnskapet</t>
  </si>
  <si>
    <t>Kostpris rapportert til kapital-regnskapet</t>
  </si>
  <si>
    <t>Aksjer</t>
  </si>
  <si>
    <t>Unirand AS</t>
  </si>
  <si>
    <t>N11.010</t>
  </si>
  <si>
    <t>Oslotech AS***</t>
  </si>
  <si>
    <t>Norsk medisinsk syklotronsenter AS</t>
  </si>
  <si>
    <t>Inven2 AS</t>
  </si>
  <si>
    <t>VisitOSLO AS</t>
  </si>
  <si>
    <t>CIENS AS</t>
  </si>
  <si>
    <t>Øvrige selskaper***</t>
  </si>
  <si>
    <t>N11.011</t>
  </si>
  <si>
    <t>Sum aksjer</t>
  </si>
  <si>
    <t>N11.1</t>
  </si>
  <si>
    <t>Andeler (herunder leieboerinnskudd)</t>
  </si>
  <si>
    <t>Leierettsbevis Studentbyen Sogn</t>
  </si>
  <si>
    <t>N11.021</t>
  </si>
  <si>
    <t>Pantobligasjoner studenthyttene</t>
  </si>
  <si>
    <t>Øvrige selskap***</t>
  </si>
  <si>
    <t>N11.022</t>
  </si>
  <si>
    <t>Sum andeler</t>
  </si>
  <si>
    <t>N11.2</t>
  </si>
  <si>
    <t>N11.3</t>
  </si>
  <si>
    <t>*   Gjelder bokført resultat i vedkommende selskaps siste avlagte årsregnskap</t>
  </si>
  <si>
    <t>**  Gjelder bokført egenkapital i vedkommende selskaps siste avlagte årsregnskap</t>
  </si>
  <si>
    <t>*** Vesentlige poster spesifiseres i eget avsnitt under oppstillingen</t>
  </si>
  <si>
    <t>***  Oslotech AS aksjer er inndelt i 1 271 A-aksjer og 555 B-aksjer.</t>
  </si>
  <si>
    <t>Note 11A Andre fordringer*</t>
  </si>
  <si>
    <t>Fordring 1</t>
  </si>
  <si>
    <t>N11A.01</t>
  </si>
  <si>
    <t>Fordring 2</t>
  </si>
  <si>
    <t>N11A.02</t>
  </si>
  <si>
    <t>Fordring 3</t>
  </si>
  <si>
    <t>N11A.03</t>
  </si>
  <si>
    <t>Sum andre fordringer</t>
  </si>
  <si>
    <t>N11A.1</t>
  </si>
  <si>
    <t>*Her spesifiseres alle vesentlige langsiktige fordringer, eksempelvis forskuddsbetalt husleie over kontraktstidens løpetid</t>
  </si>
  <si>
    <t>Note 12 Beholdninger av varer og driftsmateriell</t>
  </si>
  <si>
    <t>Anskaffelseskost</t>
  </si>
  <si>
    <t>Råvarer og innkjøpte halvfabrikata</t>
  </si>
  <si>
    <t>N12.1</t>
  </si>
  <si>
    <t>Varer under tilvirkning</t>
  </si>
  <si>
    <t>Ferdige egentilvirkede varer og driftsmateriell</t>
  </si>
  <si>
    <t>Innkjøpte varer (ferdigvarer) og driftsmateriell</t>
  </si>
  <si>
    <t>N12.2</t>
  </si>
  <si>
    <t>Sum anskaffelseskost</t>
  </si>
  <si>
    <t>N12.3</t>
  </si>
  <si>
    <t>Ukurans</t>
  </si>
  <si>
    <t>Ukurans i råvarer og innkjøpte halvfabrikata</t>
  </si>
  <si>
    <t>N12.4</t>
  </si>
  <si>
    <t>Ukurans i varer under tilvirkning</t>
  </si>
  <si>
    <t>Ukurans i ferdige egentilvirkede varer</t>
  </si>
  <si>
    <t>Ukurans i innkøpte varer (ferdigvarer)</t>
  </si>
  <si>
    <t>N12.5</t>
  </si>
  <si>
    <t>Nedskrivning av driftsmateriell</t>
  </si>
  <si>
    <t>N12.5A</t>
  </si>
  <si>
    <t>Sum ukurans</t>
  </si>
  <si>
    <t>N12.6</t>
  </si>
  <si>
    <t>Sum beholdninger av varer og driftsmateriell</t>
  </si>
  <si>
    <t>N12.7</t>
  </si>
  <si>
    <t>Note 13 Kundefordringer</t>
  </si>
  <si>
    <t>Kundefordringer til pålydende</t>
  </si>
  <si>
    <t>N13.1</t>
  </si>
  <si>
    <t>Avsatt til latent tap (-)</t>
  </si>
  <si>
    <t>N13.2</t>
  </si>
  <si>
    <t>Sum kundefordringer</t>
  </si>
  <si>
    <t>N13.3</t>
  </si>
  <si>
    <t>Note 14 Andre kortsiktige fordringer</t>
  </si>
  <si>
    <t>Forskuddsbetalt lønn</t>
  </si>
  <si>
    <t>N14.1</t>
  </si>
  <si>
    <t>Reiseforskudd</t>
  </si>
  <si>
    <t>N14.2</t>
  </si>
  <si>
    <t>Personallån</t>
  </si>
  <si>
    <t>N14.3</t>
  </si>
  <si>
    <t>Andre fordringer på ansatte</t>
  </si>
  <si>
    <t>N14.4</t>
  </si>
  <si>
    <t>Forskuddsbetalt leie</t>
  </si>
  <si>
    <t>N14.5A</t>
  </si>
  <si>
    <t>Andre forskuddsbetalte kostnader</t>
  </si>
  <si>
    <t>N14.5B</t>
  </si>
  <si>
    <t>N14.6</t>
  </si>
  <si>
    <r>
      <t>Fordring på datterselskap mv.</t>
    </r>
    <r>
      <rPr>
        <vertAlign val="superscript"/>
        <sz val="11"/>
        <rFont val="Arial"/>
        <family val="2"/>
      </rPr>
      <t>1)</t>
    </r>
  </si>
  <si>
    <t>N14.7</t>
  </si>
  <si>
    <t>N14.8</t>
  </si>
  <si>
    <t>1) gjelder også tilknyttet selskap (TS) og felleskontrollert virksomhet.</t>
  </si>
  <si>
    <t>Note 15 Avregning bevilgningsfinansiert og bidragsfinansiert aktivitet mv. (nettobudsjetterte virksomheter)</t>
  </si>
  <si>
    <t>Den andel av ordinære bevilgninger og midler som er inntektsført, men ikke benyttet ved regnskapsavslutningen, er å anse som en forpliktelse. Det skal spesifiseres hvilke formål bevilgningen forutsettes å dekke i påfølgende termin. Vesentlige poster skal spesifiseres i egne avsnitt under oppstillingen.</t>
  </si>
  <si>
    <t>Det er foretatt følgende interne avsetninger til de angitte prioriterte oppgaver/formål innenfor ordinær bevilgningsfinansiert aktivitet og aktivitet som skal behandles tilsvarende:</t>
  </si>
  <si>
    <t>Del I: Inntektsførte bevilgninger</t>
  </si>
  <si>
    <t>Avsetning pr. 31.12.2024</t>
  </si>
  <si>
    <t>Overført fra virksomhets-kapital</t>
  </si>
  <si>
    <t>Avsetning pr. 31.12.2023</t>
  </si>
  <si>
    <t>Endring i perioden</t>
  </si>
  <si>
    <t>Kunnskapsdepartementet</t>
  </si>
  <si>
    <t>Konkrete påbegynte, ikke fullførte driftsoppgaver</t>
  </si>
  <si>
    <t>Oppgave 1</t>
  </si>
  <si>
    <t>N15I.011</t>
  </si>
  <si>
    <t>Oppgave 2</t>
  </si>
  <si>
    <t>Oppgave 3</t>
  </si>
  <si>
    <r>
      <t>Andre oppgaver</t>
    </r>
    <r>
      <rPr>
        <vertAlign val="superscript"/>
        <sz val="11"/>
        <rFont val="Arial"/>
        <family val="2"/>
      </rPr>
      <t>1)</t>
    </r>
  </si>
  <si>
    <t>N15I.012</t>
  </si>
  <si>
    <t>SUM konkrete påbegynte, ikke fullførte driftsoppgaver</t>
  </si>
  <si>
    <t>N15I.1</t>
  </si>
  <si>
    <t>Vedtatte, ikke igangsatte driftsoppgaver</t>
  </si>
  <si>
    <t>N15I.021</t>
  </si>
  <si>
    <t>N15I.022</t>
  </si>
  <si>
    <t>SUM vedtatte, ikke igangsatte driftsoppgaver</t>
  </si>
  <si>
    <t>N15I.2</t>
  </si>
  <si>
    <t>Vedtatte, ikke igangsatte investeringsprosjekter</t>
  </si>
  <si>
    <t>Bærekrafthus, rehabilitering av Farmasibygningen</t>
  </si>
  <si>
    <t>N15I.061</t>
  </si>
  <si>
    <t>SUM vedtatte, ikke igangsatte investeringsprosjekter</t>
  </si>
  <si>
    <t>N15I.6</t>
  </si>
  <si>
    <t>Påbegynte investeringsprosjekter</t>
  </si>
  <si>
    <t>Rehabilitering av fasade Roma, inklusiv arealeffektivisering</t>
  </si>
  <si>
    <t>N15I.031</t>
  </si>
  <si>
    <t>Innfesting og fugearmering teglstein i Niels Henrik Abels hus</t>
  </si>
  <si>
    <t>Utskifting av kjølesystem Georg Sverdrups hus</t>
  </si>
  <si>
    <t>Ombygging av disseksjonssal 1 og 2 i Domus Medica</t>
  </si>
  <si>
    <t>Tilrettelegging for Honours i Kristine Bonnevies hus</t>
  </si>
  <si>
    <t>Tilrettelegging for Create i Kristine Bonnevies hus</t>
  </si>
  <si>
    <t>Arealeffektivisering for Create i Helga Engs hus</t>
  </si>
  <si>
    <t>Oppgradering Eilert Sundt hus B</t>
  </si>
  <si>
    <t>I-Lab og taket på Kjemibygningen</t>
  </si>
  <si>
    <t>Forskningsinfrastruktur</t>
  </si>
  <si>
    <t>SUM påbegynte investeringsprosjekter</t>
  </si>
  <si>
    <t>N15I.3</t>
  </si>
  <si>
    <t>Andre formål</t>
  </si>
  <si>
    <t>Formål 1</t>
  </si>
  <si>
    <t>N15I.041</t>
  </si>
  <si>
    <t>Formål 2</t>
  </si>
  <si>
    <t>Formål 3</t>
  </si>
  <si>
    <r>
      <t>Andre formål</t>
    </r>
    <r>
      <rPr>
        <vertAlign val="superscript"/>
        <sz val="11"/>
        <rFont val="Arial"/>
        <family val="2"/>
      </rPr>
      <t>1)</t>
    </r>
  </si>
  <si>
    <t>N15I.042</t>
  </si>
  <si>
    <t>SUM andre formål</t>
  </si>
  <si>
    <t>N15I.4</t>
  </si>
  <si>
    <t>Sum Kunnskapsdepartementet</t>
  </si>
  <si>
    <t>N15I.KD</t>
  </si>
  <si>
    <t>Andre departementer og finansieringskilder</t>
  </si>
  <si>
    <t>N15I.051</t>
  </si>
  <si>
    <t>N15I.052</t>
  </si>
  <si>
    <t>N15I.053</t>
  </si>
  <si>
    <t>N15I.054</t>
  </si>
  <si>
    <t>Sum andre departementer og fiansieringskilder</t>
  </si>
  <si>
    <t>N15I.5</t>
  </si>
  <si>
    <t>Sum avregnet bevilgningsfinansiert aktivitet (nettobudsjetterte)</t>
  </si>
  <si>
    <t>N15I.5A</t>
  </si>
  <si>
    <t>Tilført fra annen virksomhetskapital</t>
  </si>
  <si>
    <t>N15I.10B</t>
  </si>
  <si>
    <t>Resultatført endring av avsatt andel av tilskudd til bidrags- og bevilgningsfinansiert aktivitet</t>
  </si>
  <si>
    <t>N15I.11</t>
  </si>
  <si>
    <t>Note 15 Avregning statlig og bidragsfinansiert aktivitet mv. (nettobudsjetterte virksomheter), forts</t>
  </si>
  <si>
    <t>Del II: Ikke inntektsførte tilskudd, bidrag og gaver:</t>
  </si>
  <si>
    <t>Statlige etater (unntatt NFR og RFF)</t>
  </si>
  <si>
    <t>Mottatt prosjektmidler fra statlige etater, ikke inntektsført</t>
  </si>
  <si>
    <t>N15II.061</t>
  </si>
  <si>
    <t>Tiltak/oppgave/formål</t>
  </si>
  <si>
    <r>
      <t>Tiltak/oppgave/formål</t>
    </r>
    <r>
      <rPr>
        <i/>
        <vertAlign val="superscript"/>
        <sz val="11"/>
        <rFont val="Arial"/>
        <family val="2"/>
      </rPr>
      <t>1)</t>
    </r>
  </si>
  <si>
    <t>Sum andre statlige etater (unntatt NFR og RFF)</t>
  </si>
  <si>
    <t>N15II.6</t>
  </si>
  <si>
    <t>Norges forskningsråd</t>
  </si>
  <si>
    <t>Mottatt prosjektmidler fra NFR, ikke inntektsført</t>
  </si>
  <si>
    <t>N15II.031</t>
  </si>
  <si>
    <t>Sum Norges forskningsråd</t>
  </si>
  <si>
    <t>N15II.3</t>
  </si>
  <si>
    <t>Regionale forskningsfond</t>
  </si>
  <si>
    <t>Mottatt prosjektmidler fra RFF, ikke inntektsført</t>
  </si>
  <si>
    <t>N15II.041</t>
  </si>
  <si>
    <t>Sum regionale forskningsfond</t>
  </si>
  <si>
    <t>N15II.4</t>
  </si>
  <si>
    <t>Andre bidragsytere</t>
  </si>
  <si>
    <t>N15II.051A</t>
  </si>
  <si>
    <t>N15II.051B</t>
  </si>
  <si>
    <t>Næringsliv og private bidragsytere</t>
  </si>
  <si>
    <t>N15II.051C</t>
  </si>
  <si>
    <t>Øvrige andre bidragsytere</t>
  </si>
  <si>
    <t>N15II.051D</t>
  </si>
  <si>
    <t>EU tilskudd/tildeling fra rammeprogram for forskning</t>
  </si>
  <si>
    <t>N15II.051E</t>
  </si>
  <si>
    <t>EU tilskudd/tildeling til undervisning og andre formål</t>
  </si>
  <si>
    <t>N15II.051F</t>
  </si>
  <si>
    <r>
      <t>Sum andre bidrag</t>
    </r>
    <r>
      <rPr>
        <vertAlign val="superscript"/>
        <sz val="11"/>
        <rFont val="Arial"/>
        <family val="2"/>
      </rPr>
      <t>2)</t>
    </r>
  </si>
  <si>
    <t>N15II.051G</t>
  </si>
  <si>
    <r>
      <t>Andre tilskudd og overføringer</t>
    </r>
    <r>
      <rPr>
        <vertAlign val="superscript"/>
        <sz val="11"/>
        <rFont val="Arial"/>
        <family val="2"/>
      </rPr>
      <t>3)</t>
    </r>
  </si>
  <si>
    <t>N15II.052</t>
  </si>
  <si>
    <t>Sum andre bidrag, tilskudd og overføringer</t>
  </si>
  <si>
    <t>N15II.5</t>
  </si>
  <si>
    <t>Sum ikke inntektsførte tilskudd og bidrag</t>
  </si>
  <si>
    <t>N15II.BB</t>
  </si>
  <si>
    <t>Gaver</t>
  </si>
  <si>
    <t>Mottatte gaver, ikke inntektsført</t>
  </si>
  <si>
    <t>N15II.071</t>
  </si>
  <si>
    <t>Tiltak/oppgave/formål/giver</t>
  </si>
  <si>
    <r>
      <t>Tiltak/oppgave/formål/giver</t>
    </r>
    <r>
      <rPr>
        <i/>
        <vertAlign val="superscript"/>
        <sz val="11"/>
        <rFont val="Arial"/>
        <family val="2"/>
      </rPr>
      <t>1)</t>
    </r>
  </si>
  <si>
    <t>Sum gaver</t>
  </si>
  <si>
    <t>N15II.7</t>
  </si>
  <si>
    <t>Sum ikke inntektsførte tilskudd og overføringer</t>
  </si>
  <si>
    <t>N15II.BBG</t>
  </si>
  <si>
    <r>
      <t>Sum fordringer knyttet til tilskudd og overføringer</t>
    </r>
    <r>
      <rPr>
        <b/>
        <vertAlign val="superscript"/>
        <sz val="11"/>
        <rFont val="Arial"/>
        <family val="2"/>
      </rPr>
      <t>4)</t>
    </r>
  </si>
  <si>
    <t>N15II.8</t>
  </si>
  <si>
    <r>
      <t>Del III: Ikke inntektsførte bevilgninger</t>
    </r>
    <r>
      <rPr>
        <b/>
        <vertAlign val="superscript"/>
        <sz val="11"/>
        <rFont val="Arial"/>
        <family val="2"/>
      </rPr>
      <t xml:space="preserve"> </t>
    </r>
    <r>
      <rPr>
        <b/>
        <sz val="11"/>
        <rFont val="Arial"/>
        <family val="2"/>
      </rPr>
      <t>(utsatt inntektsføring)</t>
    </r>
  </si>
  <si>
    <t>Forpliktelse pr. 31.12.2024</t>
  </si>
  <si>
    <t>Forpliktelse pr. 31.12.2023</t>
  </si>
  <si>
    <t xml:space="preserve">Kunnskapsdepartementet </t>
  </si>
  <si>
    <t>Driftsoppgaver - unntatt investeringsformål</t>
  </si>
  <si>
    <t>Periodisering av ordinær driftsbevilgning - KD (bare i delårsregnskap)</t>
  </si>
  <si>
    <t>N15III.01</t>
  </si>
  <si>
    <t>Driftsoppgaver (spesifiser og legg til linjer)</t>
  </si>
  <si>
    <t>Sum tildelinger til driftsoppgaver</t>
  </si>
  <si>
    <t>N15III.1</t>
  </si>
  <si>
    <t>Investeringsformål</t>
  </si>
  <si>
    <t>N15III.03</t>
  </si>
  <si>
    <t>Påbegynte investeringsprosjekter (spesifiser og legg til linjer)</t>
  </si>
  <si>
    <t>Sum investeringsformål</t>
  </si>
  <si>
    <t>N15III.3</t>
  </si>
  <si>
    <t>N15III.4</t>
  </si>
  <si>
    <t>Andre departementer</t>
  </si>
  <si>
    <t>Periodisering driftsbevilgning - andre departementer (delårsregnskap)</t>
  </si>
  <si>
    <t>N15III.02</t>
  </si>
  <si>
    <t>Sum andre departementer</t>
  </si>
  <si>
    <t>N15III.2</t>
  </si>
  <si>
    <t>Sum ikke inntektsførte bevilgninger</t>
  </si>
  <si>
    <t>N15III.BST</t>
  </si>
  <si>
    <t>1) Vesentlige poster spesifiseres om nødvendig i egne avsnitt under  oppstillingen</t>
  </si>
  <si>
    <t xml:space="preserve">2) Skal bare omfatte prosjekter som tilfredsstiller kravene til bidragsfinansiert aktivitet i rundskriv F-07/13. </t>
  </si>
  <si>
    <t>3) Skal omfatte tilskudd og overføringer som ikke tilfredsstiller kravene til bidragsfinansiert aktivitet i rundskriv F-07/13</t>
  </si>
  <si>
    <r>
      <t xml:space="preserve">4) Her vises summen av alle fordringer som er nettoført i note 15 del II. Vesentlige fordringer skal spesifiseres i egen oppstilling nederst i noten. Summen i oppstillingen skal stemme overens med </t>
    </r>
    <r>
      <rPr>
        <i/>
        <sz val="10"/>
        <rFont val="Arial"/>
        <family val="2"/>
      </rPr>
      <t>Sum fordringer knyttet til tilskudd og overføringer</t>
    </r>
    <r>
      <rPr>
        <sz val="10"/>
        <rFont val="Arial"/>
        <family val="2"/>
      </rPr>
      <t xml:space="preserve"> linjereferanse N15II.8</t>
    </r>
  </si>
  <si>
    <t>Avsetninger til andre formål og investeringer fra Kunnskapsdepartementet</t>
  </si>
  <si>
    <t xml:space="preserve">Bevilgning for 2024 </t>
  </si>
  <si>
    <t>Avsetning pr. 31.12.2024 i kr</t>
  </si>
  <si>
    <t>Avsetning pr. 31.12.2024 i pst.</t>
  </si>
  <si>
    <t>Avsetninger til andre formål</t>
  </si>
  <si>
    <t>N15IV.01</t>
  </si>
  <si>
    <t>Avsetninger til investeringer</t>
  </si>
  <si>
    <t>N15IV.02</t>
  </si>
  <si>
    <t>Sum avsetninger fra Kunnskapsdepartementet</t>
  </si>
  <si>
    <t>N15IV.1</t>
  </si>
  <si>
    <t>Fordringer knyttet til tilskudd og overføringer (fordringer som er nettoført i note 15 del II)</t>
  </si>
  <si>
    <t>NFR</t>
  </si>
  <si>
    <t>EU rammeprogram for forskning</t>
  </si>
  <si>
    <t>EU undervisning</t>
  </si>
  <si>
    <t>Næringsliv og Private</t>
  </si>
  <si>
    <t>Kommunale og fylkeskommunale</t>
  </si>
  <si>
    <t>RFF</t>
  </si>
  <si>
    <t>Ikke vesentlige fordringer (samlet sum/residual)</t>
  </si>
  <si>
    <t>Legg til linjer ved behov</t>
  </si>
  <si>
    <t>Note 16 Opptjente, ikke fakturerte inntekter/Mottatt forskuddsbetaling</t>
  </si>
  <si>
    <t xml:space="preserve">DEL I </t>
  </si>
  <si>
    <r>
      <t>Oppdragsfinansiert aktivitet - statlige etater</t>
    </r>
    <r>
      <rPr>
        <vertAlign val="superscript"/>
        <sz val="11"/>
        <rFont val="Arial"/>
        <family val="2"/>
      </rPr>
      <t>1)</t>
    </r>
  </si>
  <si>
    <t>N16.010A</t>
  </si>
  <si>
    <r>
      <t>Oppdragsfinansiert aktivitet - kommunale og fylkeskommunale etater</t>
    </r>
    <r>
      <rPr>
        <vertAlign val="superscript"/>
        <sz val="11"/>
        <rFont val="Arial"/>
        <family val="2"/>
      </rPr>
      <t>1)</t>
    </r>
  </si>
  <si>
    <t>N16.010B</t>
  </si>
  <si>
    <r>
      <t>Oppdragsfinansiert aktivitet - organisasjoner og stiftelser</t>
    </r>
    <r>
      <rPr>
        <vertAlign val="superscript"/>
        <sz val="11"/>
        <rFont val="Arial"/>
        <family val="2"/>
      </rPr>
      <t>1)</t>
    </r>
  </si>
  <si>
    <t>N16.010C</t>
  </si>
  <si>
    <r>
      <t>Oppdragsfinansiert aktivitet - næringsliv/private</t>
    </r>
    <r>
      <rPr>
        <vertAlign val="superscript"/>
        <sz val="11"/>
        <rFont val="Arial"/>
        <family val="2"/>
      </rPr>
      <t>1)</t>
    </r>
  </si>
  <si>
    <t>N16.010D</t>
  </si>
  <si>
    <r>
      <t>Oppdragsfinansiert aktivitet - andre</t>
    </r>
    <r>
      <rPr>
        <vertAlign val="superscript"/>
        <sz val="11"/>
        <rFont val="Arial"/>
        <family val="2"/>
      </rPr>
      <t>1)</t>
    </r>
  </si>
  <si>
    <t>N16.010E</t>
  </si>
  <si>
    <r>
      <t>Andre prosjekter</t>
    </r>
    <r>
      <rPr>
        <vertAlign val="superscript"/>
        <sz val="11"/>
        <rFont val="Arial"/>
        <family val="2"/>
      </rPr>
      <t>2)</t>
    </r>
  </si>
  <si>
    <t>N16.011</t>
  </si>
  <si>
    <t>Sum opptjente, ikke fakturerte inntekter</t>
  </si>
  <si>
    <t>N16.1</t>
  </si>
  <si>
    <t>N16.021A</t>
  </si>
  <si>
    <t>N16.021B</t>
  </si>
  <si>
    <t>N16.021C</t>
  </si>
  <si>
    <t>N16.021D</t>
  </si>
  <si>
    <t>N16.021E</t>
  </si>
  <si>
    <t>N16.022</t>
  </si>
  <si>
    <t>Sum mottatt forskuddsbetaling</t>
  </si>
  <si>
    <t>N16.2</t>
  </si>
  <si>
    <t>Prosjektene spesifiseres etter sin art.</t>
  </si>
  <si>
    <t>1) Gjelder aktivitet som faller inn under bestemmelsene i F-07-13. Vesentlige poster spesifiseres i egne avsnitt under oppstillingen.</t>
  </si>
  <si>
    <t>2) Gjelder aktivitet som ikke tilfredsstiller kravene i F-07-13. Vesentlige poster spesifiseres i egne avsnitt under oppstillingen.</t>
  </si>
  <si>
    <r>
      <t>Note 17 Bankinnskudd, kontanter og lignende</t>
    </r>
    <r>
      <rPr>
        <b/>
        <vertAlign val="superscript"/>
        <sz val="11"/>
        <rFont val="Arial"/>
        <family val="2"/>
      </rPr>
      <t>2)</t>
    </r>
  </si>
  <si>
    <r>
      <t xml:space="preserve">Innskudd statens konsernkonto (nettobudsjetterte virksomheter) </t>
    </r>
    <r>
      <rPr>
        <vertAlign val="superscript"/>
        <sz val="11"/>
        <rFont val="Arial"/>
        <family val="2"/>
      </rPr>
      <t>3)</t>
    </r>
  </si>
  <si>
    <t>N17.1</t>
  </si>
  <si>
    <r>
      <t>Bankinnskudd for gaver og gaveforsterkninger</t>
    </r>
    <r>
      <rPr>
        <vertAlign val="superscript"/>
        <sz val="11"/>
        <rFont val="Arial"/>
        <family val="2"/>
      </rPr>
      <t>3)</t>
    </r>
  </si>
  <si>
    <t>N17.2A</t>
  </si>
  <si>
    <r>
      <t>Øvrige bankkontoer</t>
    </r>
    <r>
      <rPr>
        <vertAlign val="superscript"/>
        <sz val="11"/>
        <rFont val="Arial"/>
        <family val="2"/>
      </rPr>
      <t>1)</t>
    </r>
  </si>
  <si>
    <t>N17.2B</t>
  </si>
  <si>
    <r>
      <t>Kontantbeholdninger</t>
    </r>
    <r>
      <rPr>
        <vertAlign val="superscript"/>
        <sz val="11"/>
        <rFont val="Arial"/>
        <family val="2"/>
      </rPr>
      <t>1)</t>
    </r>
  </si>
  <si>
    <t>N17.3</t>
  </si>
  <si>
    <t>Sum bankinnskudd og kontanter</t>
  </si>
  <si>
    <t>N17.4</t>
  </si>
  <si>
    <t>1) Vesentlige beholdninger skal spesifiseres i egne avsnitt under oppstillingen.</t>
  </si>
  <si>
    <t>2) Bankinnskudd og andre beholdninger skal oppgis i tusen kroner med tre desimaler.</t>
  </si>
  <si>
    <t>3) Skal samsvare med kontoutskrift for oppgjørskontoen fra Norges Bank.</t>
  </si>
  <si>
    <t>Note 18 Annen kortsiktig gjeld</t>
  </si>
  <si>
    <t>Skyldig lønn</t>
  </si>
  <si>
    <t>N18.1</t>
  </si>
  <si>
    <t>Skyldige reiseutgifter</t>
  </si>
  <si>
    <t>N18.2</t>
  </si>
  <si>
    <t>Annen gjeld til ansatte</t>
  </si>
  <si>
    <t>N18.3</t>
  </si>
  <si>
    <t>Avsetning for lønnsoppgjøret 2024*</t>
  </si>
  <si>
    <t>N18.3A</t>
  </si>
  <si>
    <t>Påløpte kostnader</t>
  </si>
  <si>
    <t>N18.4</t>
  </si>
  <si>
    <r>
      <t>Midler som skal videreformidles til andre</t>
    </r>
    <r>
      <rPr>
        <vertAlign val="superscript"/>
        <sz val="11"/>
        <rFont val="Arial"/>
        <family val="2"/>
      </rPr>
      <t>1)</t>
    </r>
  </si>
  <si>
    <t>N18.4A</t>
  </si>
  <si>
    <t>N18.5</t>
  </si>
  <si>
    <r>
      <t>Gjeld til datterselskap m.v</t>
    </r>
    <r>
      <rPr>
        <vertAlign val="superscript"/>
        <sz val="11"/>
        <rFont val="Arial"/>
        <family val="2"/>
      </rPr>
      <t>2)</t>
    </r>
  </si>
  <si>
    <t>N18.6</t>
  </si>
  <si>
    <t xml:space="preserve">Sum </t>
  </si>
  <si>
    <t>N18.7</t>
  </si>
  <si>
    <t>1)Midler som skal videreformidles til andre</t>
  </si>
  <si>
    <t>KD- Statsbygg</t>
  </si>
  <si>
    <t>EU</t>
  </si>
  <si>
    <t>1) Gjelder midler som skal videreformidles til andre samarbeidspartnere i neste termin.</t>
  </si>
  <si>
    <t>Alle vesentlige poster skal spesifiseres i egne avsnitt under oppstillingen. Se også note 20 om spesifikasjon av midler som er videreformidlet.</t>
  </si>
  <si>
    <t>2) Gjelder også tilknyttet selskap (TS) og felleskontrollert virksomhet.</t>
  </si>
  <si>
    <t xml:space="preserve">Alle vesentlige poster skal spesifiseresi egne avsnitt under oppstillingen. </t>
  </si>
  <si>
    <t>*På bakgrunn av at lønnsoppgjøret i staten for 2024 ikke var ferdigstilt før i slutten av november, har ikke UıO utbetalt resultatet av lønnsoppgjøret i 2024.UıO har derfor gjort et estimat for lønnsavsetningen for det sentrale lønnsoppgjøret (lokale og eventuelt sentrale tillegg), jf. note 2.</t>
  </si>
  <si>
    <t>Note 19 Avsetninger langsiktige forpliktelser</t>
  </si>
  <si>
    <t>N19.01</t>
  </si>
  <si>
    <t>Gaveforsterkninger</t>
  </si>
  <si>
    <t>N19.02</t>
  </si>
  <si>
    <r>
      <t xml:space="preserve">Andre avsetninger langsiktige forpliktelser </t>
    </r>
    <r>
      <rPr>
        <vertAlign val="superscript"/>
        <sz val="11"/>
        <rFont val="Arial"/>
        <family val="2"/>
      </rPr>
      <t>1)</t>
    </r>
  </si>
  <si>
    <t>N19.03</t>
  </si>
  <si>
    <t>Sum avsetninger langsiktige forpliktelser</t>
  </si>
  <si>
    <t>N19.1</t>
  </si>
  <si>
    <t>1) spesiferes i egen opstilling</t>
  </si>
  <si>
    <t>Opplysningsnote - ikke en del av årsregnskapet som skal presenteres i del VI i årsrapporten</t>
  </si>
  <si>
    <t>Note 20 Videreformidling av midler til andre</t>
  </si>
  <si>
    <t>Videreformidling av tilskudd og overføringer fra statlige etater</t>
  </si>
  <si>
    <t>University Of Malawi</t>
  </si>
  <si>
    <t>N20.011</t>
  </si>
  <si>
    <t>Universitetet I Bergen</t>
  </si>
  <si>
    <t>Fundacao Merdional Imed</t>
  </si>
  <si>
    <t>The University Of Dodoma - Udom Consultancy And Special Program</t>
  </si>
  <si>
    <t>China University Of Political Science And Law</t>
  </si>
  <si>
    <t>Andre videreformidlinger</t>
  </si>
  <si>
    <t>N20.011A</t>
  </si>
  <si>
    <t>Sum videreformidling av tilskudd og overføringer fra statlige etater</t>
  </si>
  <si>
    <t>N20.11</t>
  </si>
  <si>
    <t>Videreformidling av tilskudd/overføringer fra NFR</t>
  </si>
  <si>
    <t>N20.021</t>
  </si>
  <si>
    <t>Oslo Universitetssykehus Hf</t>
  </si>
  <si>
    <t>Universitetet I Tromsø - Norges Arktiske Universitet</t>
  </si>
  <si>
    <t>Sintef As</t>
  </si>
  <si>
    <t>Norges Teknisk-Naturvitenskapelige Universitet Ntnu</t>
  </si>
  <si>
    <t>N20.021A</t>
  </si>
  <si>
    <t>Sum videreformidling av tilskudd/overføringer fra NFR</t>
  </si>
  <si>
    <t>N20.21</t>
  </si>
  <si>
    <t>Videreformidling av tilskudd/overføring fra RFF</t>
  </si>
  <si>
    <t>Uppsala Universitet / Uppsala University</t>
  </si>
  <si>
    <t>N20.031</t>
  </si>
  <si>
    <t>Videreformidlet til virksomhet B</t>
  </si>
  <si>
    <t>Videreformidlet til virksomhet C</t>
  </si>
  <si>
    <t>N20.031A</t>
  </si>
  <si>
    <t>Sum Videreformidling av tilskudd/overføring fra RFF</t>
  </si>
  <si>
    <t>N20.31</t>
  </si>
  <si>
    <r>
      <t>Videreformidling av tilskudd/overføringer fra diverse bidragsytere</t>
    </r>
    <r>
      <rPr>
        <i/>
        <vertAlign val="superscript"/>
        <sz val="11"/>
        <rFont val="Arial"/>
        <family val="2"/>
      </rPr>
      <t>1)</t>
    </r>
  </si>
  <si>
    <t>University Of Cambridge</t>
  </si>
  <si>
    <t>N20.041</t>
  </si>
  <si>
    <t>Health Information System Program Uganda</t>
  </si>
  <si>
    <t>Hisp West And Central Africa Sarl</t>
  </si>
  <si>
    <t>Ecole Polytechnique Federale De Lausanne</t>
  </si>
  <si>
    <t>N20.041A</t>
  </si>
  <si>
    <t>Sum videreformidling av tilskudd/overføringer fra diverse bidragsytere</t>
  </si>
  <si>
    <t>N20.41</t>
  </si>
  <si>
    <t>Videreformidling av tilskudd/overføringer fra EUs rammeprogram for forskning</t>
  </si>
  <si>
    <t>N20.051</t>
  </si>
  <si>
    <t>Inserm Nord Pas De Calais</t>
  </si>
  <si>
    <t>Københavns Universitet / University Of Copenhagen</t>
  </si>
  <si>
    <t>Univerzita Karlova</t>
  </si>
  <si>
    <t>N20.051A</t>
  </si>
  <si>
    <t>Sum videreformidling av tilskudd/overføringer fra EUs rammeprogram for forskning</t>
  </si>
  <si>
    <t>N20.51</t>
  </si>
  <si>
    <t>Videreformidling av tilskudd/overføringer fra EU til undervisning og annet</t>
  </si>
  <si>
    <t>Direktoratet For Høyere Utdanning Og Kompetanse</t>
  </si>
  <si>
    <t>N20.061</t>
  </si>
  <si>
    <t>University Of Belgrade (Eur)</t>
  </si>
  <si>
    <t>Universite Catholoique De Louvain (Eur Lev.Gr. 3)</t>
  </si>
  <si>
    <t>Kings College London (Eur Lev.Gr. 3)</t>
  </si>
  <si>
    <t>Aarhus University (Eur Lev.Gr. 3)</t>
  </si>
  <si>
    <t>N20.061A</t>
  </si>
  <si>
    <t>Sum videreformidling av tilskudd/overføringer fra EU til undervisning og annet</t>
  </si>
  <si>
    <t>N20.61</t>
  </si>
  <si>
    <t>Sum videreformidlinger av midler til andre samarbeidsparnere</t>
  </si>
  <si>
    <t>N20.1</t>
  </si>
  <si>
    <t>Merknad: Noten skal tas i bruk av de institusjoner som foretar videreformidlinger</t>
  </si>
  <si>
    <t>1) Gjelder tilskudd/overføringer fra kommunale og fylkeskommunale etater, organisasjoner og stiftelser, næringsliv og private og andre bidragsytere</t>
  </si>
  <si>
    <t>Note 30 EU-finansierte prosjekter</t>
  </si>
  <si>
    <t>Prosjektets kortnavn (hos EU)</t>
  </si>
  <si>
    <t>Prosjektnavn (tittel)</t>
  </si>
  <si>
    <t>Tilskudd fra Horisont Europa</t>
  </si>
  <si>
    <t>Tilskudd fra Horisont 2020</t>
  </si>
  <si>
    <t>Tilskudd fra EUs rammeprogram for forskning (FP7)</t>
  </si>
  <si>
    <t>Tilskudd fra EUs randsoneprogram til FP7</t>
  </si>
  <si>
    <t>Tilskudd fra andre tiltak/programmer finansiert av EU</t>
  </si>
  <si>
    <t>Koordinator-rolle (ja/nei)</t>
  </si>
  <si>
    <t>DIGIFOLK</t>
  </si>
  <si>
    <t>Digital Folklore as Critical Heritage Production and Participation in Contemporary Norway</t>
  </si>
  <si>
    <t>ja/nei</t>
  </si>
  <si>
    <t>EU.011</t>
  </si>
  <si>
    <t>NAZM</t>
  </si>
  <si>
    <t>Nezam and Nazm: Iran's Concept of International Order</t>
  </si>
  <si>
    <t>neoMONSTERS</t>
  </si>
  <si>
    <t>The neoMONSTERS Within: The Others in India’s Science Fiction</t>
  </si>
  <si>
    <t>ACCEPT</t>
  </si>
  <si>
    <t>Artificial Intelligence in Colonoscopy for Cancer Prevention</t>
  </si>
  <si>
    <t>BSW</t>
  </si>
  <si>
    <t>Becoming Indigenous language speakers and writers in higher education</t>
  </si>
  <si>
    <t>COROBOREES</t>
  </si>
  <si>
    <t>COllective ROBOtics through Real-time Entrainment of Evolved dynamical Systems</t>
  </si>
  <si>
    <t>ISC-Oslo</t>
  </si>
  <si>
    <t>Incremental Sound Change in Oslo (ISC-Oslo)</t>
  </si>
  <si>
    <t>CORVOS</t>
  </si>
  <si>
    <t>COmplement Regulation and Variation in Opportunistic infectionS</t>
  </si>
  <si>
    <t>FORCE</t>
  </si>
  <si>
    <t>Imaging the Force of Cancer</t>
  </si>
  <si>
    <t>Nunataryuk</t>
  </si>
  <si>
    <t>Permafrost thaw and the changing arctic coast: science for socio-economic adaptation</t>
  </si>
  <si>
    <t>macroevolution.abc</t>
  </si>
  <si>
    <t>Abiota, Biota, Constraints in Macroevolutionary Processes</t>
  </si>
  <si>
    <t>CO-CREATE</t>
  </si>
  <si>
    <t>Confronting Obesity: Co-creating policy with youth</t>
  </si>
  <si>
    <t>iReceptor Plus</t>
  </si>
  <si>
    <t>Architecture And Tools For The Query Of Antibody And T-Cell Receptor Sequencing Data Repositories For Enabling Improved Personalized</t>
  </si>
  <si>
    <t>EU3D</t>
  </si>
  <si>
    <t>EU Differentiation, Dominance and Democracy</t>
  </si>
  <si>
    <t>MICROB-PREDICT</t>
  </si>
  <si>
    <t>MICROBiome-based biomarkers to PREDICT decompensation of liver cirrhosis and treatment response</t>
  </si>
  <si>
    <t>StopAutoimmunity</t>
  </si>
  <si>
    <t>Recurrent disease in the liver transplant: window to identify and stop gut signals driving autoimmunity</t>
  </si>
  <si>
    <t>OPENSCREEN-DRIVE</t>
  </si>
  <si>
    <t>Ensuring long-term sustainability of excellence in chemical biology within Europe and beyond</t>
  </si>
  <si>
    <t>Cosmoglobe</t>
  </si>
  <si>
    <t>Cosmoglobe -- mapping the universe from the Milky Way to the Big Bang</t>
  </si>
  <si>
    <t>WHOLE SUN</t>
  </si>
  <si>
    <t xml:space="preserve">The Whole Sun Project: Untangling the complex physical mechanisms behind our eruptive star and its twins </t>
  </si>
  <si>
    <t>EXHAUSTION</t>
  </si>
  <si>
    <t>Exposure to heat and air pollution in EUrope – cardiopulmonary impacts and benefits of mitigation and adaptation</t>
  </si>
  <si>
    <t>OPENFLUX</t>
  </si>
  <si>
    <t>Societal openness, normative flux, and the social modification of heritability</t>
  </si>
  <si>
    <t>SeaChanges</t>
  </si>
  <si>
    <t>Thresholds in human exploitation of marine vertebrates</t>
  </si>
  <si>
    <t>OPIOIDREWARD</t>
  </si>
  <si>
    <t>How distress alters opioid drug effects and abuse liability</t>
  </si>
  <si>
    <t>CREATIVE IPR</t>
  </si>
  <si>
    <t>The History of Intellectual Property Rights in the Creative Industries</t>
  </si>
  <si>
    <t>NeuroEpigenEthics</t>
  </si>
  <si>
    <t>Investigating entanglements of human biology,
responsibility and experience</t>
  </si>
  <si>
    <t>TiGRE</t>
  </si>
  <si>
    <t>Trust in Governance and Regulation in Europe</t>
  </si>
  <si>
    <t>PEriTiA</t>
  </si>
  <si>
    <t>Policy, Expertise, and Trust in Action</t>
  </si>
  <si>
    <t>BEYOND</t>
  </si>
  <si>
    <t>Protection without Ratification? International Refugee Law beyond States Parties to the 1951 Refugee Convention</t>
  </si>
  <si>
    <t>LONGITOOLS</t>
  </si>
  <si>
    <t>Dynamic longitudinal exposome trajectories in cardiovascular and metabolic Non-communicable diseases</t>
  </si>
  <si>
    <t>EATRIS-plus</t>
  </si>
  <si>
    <t xml:space="preserve">Consolidating the capacities of EATRIS-ERIC for Personalised Medicine </t>
  </si>
  <si>
    <t>imSAVAR</t>
  </si>
  <si>
    <t>Immune Safety Avatar: nonclinical mimicking of the immune system effects of immunomodulatory therapies</t>
  </si>
  <si>
    <t>INTERACT III</t>
  </si>
  <si>
    <t>International Network for Terrestrial Research and Monitoring in the Arctic</t>
  </si>
  <si>
    <t>HBP SGA3</t>
  </si>
  <si>
    <t>Human Brain Project Specific Grant Agreement 3</t>
  </si>
  <si>
    <t>EOSC-Nordic</t>
  </si>
  <si>
    <t>Comm4CHILD </t>
  </si>
  <si>
    <t>Communication for Children with Hearing Impairment to optimise Language Development</t>
  </si>
  <si>
    <t>CORE</t>
  </si>
  <si>
    <t>CORE - Children Online: Research and Evidence. A knowledge base on children and youth in the digital world</t>
  </si>
  <si>
    <t>B1MG</t>
  </si>
  <si>
    <t>Beyond 1M Genomes</t>
  </si>
  <si>
    <t>ResilienceBuilding</t>
  </si>
  <si>
    <t>Social Resilience, Gendered Dynamics, and Local Peace in Protracted Conflicts</t>
  </si>
  <si>
    <t>DynamiTE</t>
  </si>
  <si>
    <t>Dynamic Territory: A Normative Framework for Territory in the Post-Holocene</t>
  </si>
  <si>
    <t xml:space="preserve">ELIXIR-CONVERGE </t>
  </si>
  <si>
    <t>ELIXIR-CONVERGE </t>
  </si>
  <si>
    <t>EXCITE</t>
  </si>
  <si>
    <t>Electron and X-ray microscopy Community for structural and chemical Imaging Techniques for Earth materials</t>
  </si>
  <si>
    <t xml:space="preserve">EU EB-PARENTING </t>
  </si>
  <si>
    <t>Ethnicity-Based Parenting for Child’s Online Safety/Risks</t>
  </si>
  <si>
    <t>TANGO</t>
  </si>
  <si>
    <t>A probabilistic framework for assessing polar wander – Constraining paleolongitude in deep time</t>
  </si>
  <si>
    <t>Digital DNA</t>
  </si>
  <si>
    <t>The changing relationships between digital technologies, DNA and evidence</t>
  </si>
  <si>
    <t>GOODATTENTION</t>
  </si>
  <si>
    <t>Good attention: Attention norms and their role in practical reason, epistemology, and ethics</t>
  </si>
  <si>
    <t>EOSC-Life</t>
  </si>
  <si>
    <t>Providing an open collaborative space for digital biology in Europe</t>
  </si>
  <si>
    <t>RELIANCE</t>
  </si>
  <si>
    <t>REsearch LIfecycle mAnagemeNt for Earth Science Communities and CopErnicus users in EOSC</t>
  </si>
  <si>
    <t>INITIATE</t>
  </si>
  <si>
    <t>Intelligent and Sustainable Aerial-Terrestrial IoT Networks</t>
  </si>
  <si>
    <t>ICECAP</t>
  </si>
  <si>
    <t>Investigation of Climatic Events - Cooling and Ash in the Palaeogene</t>
  </si>
  <si>
    <t>BOULDERING</t>
  </si>
  <si>
    <t>A Deep Learning approach for boulder detection –The key to understand planetary surfaces evolution and their crater statistics-based ages</t>
  </si>
  <si>
    <t>SPOCEI</t>
  </si>
  <si>
    <t>Smart Planning, Operation and Control for Energy Internet</t>
  </si>
  <si>
    <t>SODIS</t>
  </si>
  <si>
    <t xml:space="preserve">Socially Distanced Solidarity: Far Right Recruitment and Enrolment During the COVID-19 Pandemic </t>
  </si>
  <si>
    <t>INNO4VAC</t>
  </si>
  <si>
    <t>Innovations to accelerate vaccine development and manufacture</t>
  </si>
  <si>
    <t>NOBLE</t>
  </si>
  <si>
    <t>Novelties, Biases, and Landscapes in Evolution</t>
  </si>
  <si>
    <t>BEAMER</t>
  </si>
  <si>
    <t>BEhavioral and Adherence Model for improving quality, health outcomes and cost-Effectiveness of healthcaRe</t>
  </si>
  <si>
    <t>VERDI</t>
  </si>
  <si>
    <t>SARS-coV2 variants Evaluation in pRegnancy and paeDIatrics cohorts</t>
  </si>
  <si>
    <t>VenomEvolvability</t>
  </si>
  <si>
    <t>Lacewing venom: Linking the molecular and phenotypic evolution of adaptive traits</t>
  </si>
  <si>
    <t>4-OCEANS</t>
  </si>
  <si>
    <t>Human History of Marine Life: Extraction, Knowledge, Drivers &amp; Consumption of Marine Resources, c.100 BCE to c.1860 CE</t>
  </si>
  <si>
    <t>PHOENI2X</t>
  </si>
  <si>
    <t xml:space="preserve"> European Cyber Resilience Framework With Artificial Intelligence -Assisted Orchestration &amp; Automation For Business Continuity, Incident Response &amp; Information Exchange</t>
  </si>
  <si>
    <t>SUITCASES</t>
  </si>
  <si>
    <t xml:space="preserve">SUITCASES – Adaptive photobiont community assemblage as a process of lichen response to changing environments </t>
  </si>
  <si>
    <t>Fungateria</t>
  </si>
  <si>
    <t>Enlisting synthetic fungal-bacterial consortia to produce multi-cellular mycelium-based ELMs with computational capability</t>
  </si>
  <si>
    <t>EuroScienceGateway</t>
  </si>
  <si>
    <t>Development of Institutional Partnership across Europe in the Field of Translational Neuroscience</t>
  </si>
  <si>
    <t>EOSC4CANCER</t>
  </si>
  <si>
    <t>A European-wide foundation to accelerate Data-driven Cancer Research</t>
  </si>
  <si>
    <t>HRPOE</t>
  </si>
  <si>
    <t>Histories of Reception of Photography in the Ottoman Empire</t>
  </si>
  <si>
    <t>MICROPOLPAX</t>
  </si>
  <si>
    <t>Micro-level Politics of Peace</t>
  </si>
  <si>
    <t>BioDT</t>
  </si>
  <si>
    <t>Biodiversity Digital Twin for Advanced Modelling, Simulation and Prediction Capabilities</t>
  </si>
  <si>
    <t>VIBES</t>
  </si>
  <si>
    <t>The Virtual Innovative Biomedical Education in Science</t>
  </si>
  <si>
    <t>BGE</t>
  </si>
  <si>
    <t>Biodiversity Genomics Europe</t>
  </si>
  <si>
    <t>HySTrAm</t>
  </si>
  <si>
    <t>Hydrogen Storage and TRansport using Ammonia</t>
  </si>
  <si>
    <t>CPFC</t>
  </si>
  <si>
    <t>Cloud-Phase Feedback and Climate: bridging the gap between observation and simulation</t>
  </si>
  <si>
    <t>BIOMATDB</t>
  </si>
  <si>
    <t>Advanced Database for Biomaterials with Data Analysis and Visualisation Tools extended by a Marketplace with Digital Advisors</t>
  </si>
  <si>
    <t>XR4human</t>
  </si>
  <si>
    <t>The Equitable, Inclusive, and Human-Centered XR Project</t>
  </si>
  <si>
    <t>ToNoWaste</t>
  </si>
  <si>
    <t>TOWARDS A NEW ZERO FOOD WASTE MINDSET BASED ON HOLISTIC ASSESSMENT</t>
  </si>
  <si>
    <t>REDIRECT</t>
  </si>
  <si>
    <t>The REpresentative DIsconnect: diagnosis and strategies for RECTification</t>
  </si>
  <si>
    <t>REGROUP</t>
  </si>
  <si>
    <t>Rebuilding governance and resilience out of the pandemic</t>
  </si>
  <si>
    <t>HPLT</t>
  </si>
  <si>
    <t>High Performance Language Technologies</t>
  </si>
  <si>
    <t>XpanDH</t>
  </si>
  <si>
    <t>Expanding Digital Health through a pan-European EHRxF-based Ecosystem</t>
  </si>
  <si>
    <t>EBRAINS PREP</t>
  </si>
  <si>
    <t>EBRAINS Preparatory Phase</t>
  </si>
  <si>
    <t>RETHINK-GSC</t>
  </si>
  <si>
    <t>Rethinking Global Supply Chains: measurement, impact and policy</t>
  </si>
  <si>
    <t>NebulOus</t>
  </si>
  <si>
    <t>A Meta Operating System For Brokering Hyper-Distributed Applications On Cloud Computing Continuums</t>
  </si>
  <si>
    <t>CE-RISE</t>
  </si>
  <si>
    <t>Circular Economy Resource Information System</t>
  </si>
  <si>
    <t>SUMO</t>
  </si>
  <si>
    <t>Supervised morphogenesis in gastruloids</t>
  </si>
  <si>
    <t>SciLake</t>
  </si>
  <si>
    <t>Democratising and making sense out of heterogeneous scholarly content</t>
  </si>
  <si>
    <t>WIMBY</t>
  </si>
  <si>
    <t>Wind In My Backyard: Using holistic modelling tools to advance social awareness and engagement on large wind power installations in the EU</t>
  </si>
  <si>
    <t>PRUDENT</t>
  </si>
  <si>
    <t>Prioritization, incentives and Resource use for sUstainable DENTistry</t>
  </si>
  <si>
    <t>GreenDeal-NET</t>
  </si>
  <si>
    <t>The European Green Deal: Governing the EU’s Transition towards Climate Neutrality and Sustainability</t>
  </si>
  <si>
    <t>MUSHEUM</t>
  </si>
  <si>
    <t>Using museum specimens to understand mushroom population genomics</t>
  </si>
  <si>
    <t>Hindi-BabyNet</t>
  </si>
  <si>
    <t>Linguistic and acoustic properties of infant-directed speech in Hindi-learning infant’s (Hindi-BabyNet)</t>
  </si>
  <si>
    <t>Nemonoor</t>
  </si>
  <si>
    <t>A Norwegian EDIH on Artificial Intelligence</t>
  </si>
  <si>
    <t>Plooto</t>
  </si>
  <si>
    <t>Product Passport through Twinning of Circular Value Chains</t>
  </si>
  <si>
    <t>RE4DY</t>
  </si>
  <si>
    <t>European Data as a PRoduct Value Ecosystems for Resilient Factory 4.0 Product and ProDuction ContinuitY and Sustainability</t>
  </si>
  <si>
    <t>UAGREEKS</t>
  </si>
  <si>
    <t>Becoming Greek South of Ukraine, 1774-2021: The History of Ukraine through its Greek Minority Between Local and Transnational Contexts</t>
  </si>
  <si>
    <t>MSCA 4UKRAINE</t>
  </si>
  <si>
    <t>Robustness, Asymptotic Behavior and Stability of Models Based on Stochastic Differential Equations</t>
  </si>
  <si>
    <t>EXPLOAD</t>
  </si>
  <si>
    <t>Expload</t>
  </si>
  <si>
    <t>ESSGN</t>
  </si>
  <si>
    <t>European Social Science Genetics Network</t>
  </si>
  <si>
    <t>PROTRUST</t>
  </si>
  <si>
    <t>Public Trust in Contemporary Europe: Trusting the Antitrust (PROTRUST)</t>
  </si>
  <si>
    <t>OBCT</t>
  </si>
  <si>
    <t>Obesity: Biological, socioCultural, and environmental risk Trajectories</t>
  </si>
  <si>
    <t>Monkey Troubles</t>
  </si>
  <si>
    <t>Monkey Troubles: Confronting Control in Contemporary Singapore</t>
  </si>
  <si>
    <t>JUSTCARBON</t>
  </si>
  <si>
    <t>Just Carbon Transitions</t>
  </si>
  <si>
    <t>ELITE</t>
  </si>
  <si>
    <t>Elite Politics in Electoral Autocracies</t>
  </si>
  <si>
    <t>SYNAPSE</t>
  </si>
  <si>
    <t>An Integrated Cyber Security Risk &amp; Resilience Management Platform, With Holistic Situational Awareness, Incident Response &amp; Preparedness Capabilities</t>
  </si>
  <si>
    <t>TOP-GUT</t>
  </si>
  <si>
    <t>Training for Organoids modelling Physiology and Pathology in the human gastrointestinal tract</t>
  </si>
  <si>
    <t>FSTS</t>
  </si>
  <si>
    <t>From Stick to Screen: Digital Editions of Runic Inscriptions as Research Tools</t>
  </si>
  <si>
    <t>Collab4Multi</t>
  </si>
  <si>
    <t>Post-Repatriation: Collaborative Methodologies to Enhance Multivocality</t>
  </si>
  <si>
    <t>EBRAINS 2.0</t>
  </si>
  <si>
    <t>EBRAINS 2.0: A Research Infrastructure to Advance Neuroscience and Brain Health</t>
  </si>
  <si>
    <t xml:space="preserve"> e-QuoL</t>
  </si>
  <si>
    <t>e-health tools to promote Equality in Quality of Life for childhood to young adulthood cancer patients, survivors and their families - a PanEuropean project</t>
  </si>
  <si>
    <t>EDGE-Skills</t>
  </si>
  <si>
    <t>European Dataspace for Growth and Education - Skills</t>
  </si>
  <si>
    <t>AB-AG-INTERACT</t>
  </si>
  <si>
    <t>Learning the interaction rules of antibody-antigen binding</t>
  </si>
  <si>
    <t>CIDAPE</t>
  </si>
  <si>
    <t>Climate, Inequality, and Democratic Action: The Force of Political Emotions</t>
  </si>
  <si>
    <t>ETHME</t>
  </si>
  <si>
    <t>ETHME: The Ethics of Mortality Measurement</t>
  </si>
  <si>
    <t>mapIE</t>
  </si>
  <si>
    <t>Mapping of Longitudinal data of Inequalities in Education</t>
  </si>
  <si>
    <t>BIONT</t>
  </si>
  <si>
    <t>BIO Network for Training</t>
  </si>
  <si>
    <t>AI-Mind</t>
  </si>
  <si>
    <t>Artificial Intelligence
for Dementia Prevention</t>
  </si>
  <si>
    <t>SM4RTENANCE</t>
  </si>
  <si>
    <t>European Deployment of Smart Manufacturing Asset 4.0 MultilateRal DaTa Sharing SpacEs for an AutoNomous Operation of CollAborative MainteNance and Circular Services</t>
  </si>
  <si>
    <t>Tec4MaaSEs</t>
  </si>
  <si>
    <t>Technologies for Manufacturing as a Service Ecosystems</t>
  </si>
  <si>
    <t>AEROSOLS</t>
  </si>
  <si>
    <t>Air Quality And Health Impact Of Primary Semi-Volatile And Secondary Particles And Their Abatement</t>
  </si>
  <si>
    <t>DEMO</t>
  </si>
  <si>
    <t>Discovery of efficient Enzyme-like Metal Organic frameworks to activate biomethane at low temperature</t>
  </si>
  <si>
    <t>SEGOP EKSTERN</t>
  </si>
  <si>
    <t>Segregation of Opportunities:  Pathways to Marginalization through Neighborhoods and Peers</t>
  </si>
  <si>
    <t>ECOART</t>
  </si>
  <si>
    <t xml:space="preserve">
Research Research projects
An Ecological History of Eurasian Art
Research Research projects
An Ecological History of Eurasian Art</t>
  </si>
  <si>
    <t>ImAgE-D</t>
  </si>
  <si>
    <t>Imaging Ageing Endothelium at the nanoscale</t>
  </si>
  <si>
    <t>SWON</t>
  </si>
  <si>
    <t>From Villain to Antihero: She-Wolf in Old Norse Literature</t>
  </si>
  <si>
    <t>PolyGene</t>
  </si>
  <si>
    <t>Genomic insights into the heteroplasmy in the invasive species, Hydroides elegans</t>
  </si>
  <si>
    <t>DSTrain</t>
  </si>
  <si>
    <t>DSTrain - Data Science Postdoctoral Training Programme</t>
  </si>
  <si>
    <t>SleepCog</t>
  </si>
  <si>
    <t>Map and manipulate sleep oscillations to reveal their role in healthy cognitive development</t>
  </si>
  <si>
    <t>EXCITE2</t>
  </si>
  <si>
    <t>Enhanced X(cross)-disciplinary Community-driven Imaging Technologies for Earth and Environmental material research</t>
  </si>
  <si>
    <t>LAC_EU</t>
  </si>
  <si>
    <t>Understanding Latin American Challenges in the 21st Century</t>
  </si>
  <si>
    <t>BALCONY</t>
  </si>
  <si>
    <t>BALancing Craton thickness by self-cOmpression, graiN size evolution and viscous anisotropY</t>
  </si>
  <si>
    <t>IMPULSE</t>
  </si>
  <si>
    <t>IMProving User experience, Long-term sustainability and Services of EU-OPENSCREEN</t>
  </si>
  <si>
    <t>WARDEM</t>
  </si>
  <si>
    <t>Wartime Demographic Engineering: War, Nationalism, and Population Politics in Putin’s Russia</t>
  </si>
  <si>
    <t>UNRULY</t>
  </si>
  <si>
    <t>Unruly entanglements of sociomaterial change, knowledge, and power in energy frontiers</t>
  </si>
  <si>
    <t>MagNEO</t>
  </si>
  <si>
    <t>MagNEO: Advanced additively manufactured permanent Magnets for New Energy and MObility Applications</t>
  </si>
  <si>
    <t>Virtual Worlds</t>
  </si>
  <si>
    <t>Virtual Worlds in Teaching Archaeology</t>
  </si>
  <si>
    <t>EATRIS-CONNECT</t>
  </si>
  <si>
    <t>COMMANDER</t>
  </si>
  <si>
    <t>Massively parallel joint end-to-end Bayesian analysis of past, present, and future CMB experiments</t>
  </si>
  <si>
    <t>GenLife</t>
  </si>
  <si>
    <t>Genetics across the lifespan: Unraveling age-specific determinants of severe mental illness</t>
  </si>
  <si>
    <t>NIEB-PHAB</t>
  </si>
  <si>
    <t>Nonlocal integrable equations: blow-up phenomena and beyond</t>
  </si>
  <si>
    <t>ORIGINS</t>
  </si>
  <si>
    <t>Cosmic Inflation and Structure Formation Through Global Analysis</t>
  </si>
  <si>
    <t>WAGE</t>
  </si>
  <si>
    <t>Egalitarian but not Equal: Sectoral Wage Formation and Gendered Wage Differentials</t>
  </si>
  <si>
    <t>BOLD MINDS</t>
  </si>
  <si>
    <t>Borderline Personality Disorder: Memory and Identity in Adolescence</t>
  </si>
  <si>
    <t>PROBONO</t>
  </si>
  <si>
    <t>Private Law Firms as Transnational Advocates</t>
  </si>
  <si>
    <t>FSD OSCARS</t>
  </si>
  <si>
    <t>Fostering the uptake</t>
  </si>
  <si>
    <t>BETTEReHEALTH</t>
  </si>
  <si>
    <t>Human, technical and political factors for better coordination and support of e-health in Africa</t>
  </si>
  <si>
    <t>Sleep Revolution</t>
  </si>
  <si>
    <t>Revolution of sleep diagnostics and personalized health care based on digital diagnostics and therapeutics with health data integration</t>
  </si>
  <si>
    <t>Eur3ka!</t>
  </si>
  <si>
    <t>EUropean Vital Medical Supplies and Equipment Resilient and Reliable Repurposing Manufacturing as a Service</t>
  </si>
  <si>
    <t>OntoCommons</t>
  </si>
  <si>
    <t>Ontology-driven data documentation for Industry Commons</t>
  </si>
  <si>
    <t>EU.1</t>
  </si>
  <si>
    <t>Forklaring</t>
  </si>
  <si>
    <r>
      <t>Tabellen skal omfatte de tiltak/prosjekter ved institusjonen som finansieres av EU og som er</t>
    </r>
    <r>
      <rPr>
        <u/>
        <sz val="10"/>
        <color indexed="8"/>
        <rFont val="Arial"/>
        <family val="2"/>
      </rPr>
      <t xml:space="preserve"> utbetalt</t>
    </r>
    <r>
      <rPr>
        <sz val="10"/>
        <color indexed="8"/>
        <rFont val="Arial"/>
        <family val="2"/>
      </rPr>
      <t xml:space="preserve"> i regnskapsperioden. Prosjekter som er EU-finansiert, størrelsen på finansieringen (utbetalingen) og navnet og kortnavnet på prosjektene </t>
    </r>
    <r>
      <rPr>
        <u/>
        <sz val="10"/>
        <color indexed="8"/>
        <rFont val="Arial"/>
        <family val="2"/>
      </rPr>
      <t>skal</t>
    </r>
    <r>
      <rPr>
        <sz val="10"/>
        <color indexed="8"/>
        <rFont val="Arial"/>
        <family val="2"/>
      </rPr>
      <t xml:space="preserve"> rapporteres. Det skal skilles mellom prosjekter som finansieres via Horisont Europa, Horisont 2020, EUs rammeprogram for forskning (FP7 ) og andre EU-finansierte prosjekter. Tilskudd fra EUs randsoneprogram til FP7 skal oppgis særskilt. Institusjoner som har koordinatorrolle i EU-finansierte prosjekter, skal opplyse om dette.</t>
    </r>
  </si>
  <si>
    <t>Note 31 Resultat - Budsjettoppfølgingsrapport</t>
  </si>
  <si>
    <t>Budsjett for 31.12.2024</t>
  </si>
  <si>
    <t>Regnskap pr 31.12.2024</t>
  </si>
  <si>
    <t>Avvik budsjett/ regnskap pr 31.12.2024</t>
  </si>
  <si>
    <t>Regnskap pr 31.12.2023</t>
  </si>
  <si>
    <t>N31.1</t>
  </si>
  <si>
    <t>N31.2</t>
  </si>
  <si>
    <t>N31.3</t>
  </si>
  <si>
    <t>N31.4</t>
  </si>
  <si>
    <t>N31.5</t>
  </si>
  <si>
    <t>N31.6</t>
  </si>
  <si>
    <t>N31.7</t>
  </si>
  <si>
    <t>N31.8</t>
  </si>
  <si>
    <t>N31.9</t>
  </si>
  <si>
    <t>N31.10</t>
  </si>
  <si>
    <t>N31.11</t>
  </si>
  <si>
    <t>N31.12</t>
  </si>
  <si>
    <t>N31.13</t>
  </si>
  <si>
    <t>N31.14</t>
  </si>
  <si>
    <t>N31.15</t>
  </si>
  <si>
    <t>N31.16</t>
  </si>
  <si>
    <t>N31.17</t>
  </si>
  <si>
    <t>Avregninger</t>
  </si>
  <si>
    <t>N31.19</t>
  </si>
  <si>
    <t>N31.20</t>
  </si>
  <si>
    <t>N31.21</t>
  </si>
  <si>
    <t>Innkrevingsvirksomhet og andre overføringer til staten</t>
  </si>
  <si>
    <t>Inntekter av avgifter og gebyrer direkte til statskassen</t>
  </si>
  <si>
    <t>N31.22</t>
  </si>
  <si>
    <t>Avregning med statskassen innkrevingsvirksomhet</t>
  </si>
  <si>
    <t>N31.23</t>
  </si>
  <si>
    <t>Sum innkrevingsvirksomhet og andre overføringer til staten</t>
  </si>
  <si>
    <t>N31.24</t>
  </si>
  <si>
    <t>N31.26</t>
  </si>
  <si>
    <t>N31.25</t>
  </si>
  <si>
    <t>N31.27</t>
  </si>
  <si>
    <t>Note 32 Datagrunnlaget for indikatorer i finansieringssystemet</t>
  </si>
  <si>
    <t>Indikator</t>
  </si>
  <si>
    <t>Tilskudd fra EU</t>
  </si>
  <si>
    <t>N32.3</t>
  </si>
  <si>
    <t>Tilskudd fra Norges forskningsråd - NFR</t>
  </si>
  <si>
    <t>N32.20</t>
  </si>
  <si>
    <t>Tilskudd fra regionale forskningsfond - RFF</t>
  </si>
  <si>
    <t>N32.21</t>
  </si>
  <si>
    <t>Sum tilskudd fra NFR og RFF</t>
  </si>
  <si>
    <t>N32.2</t>
  </si>
  <si>
    <t>Tilskudd fra bidrags- og oppdragsfinansiert aktivitet (BOA)</t>
  </si>
  <si>
    <t xml:space="preserve"> - diverse bidragsinntekter</t>
  </si>
  <si>
    <t>N32.10</t>
  </si>
  <si>
    <t xml:space="preserve"> - tilskudd fra statlige etater</t>
  </si>
  <si>
    <t>N32.12</t>
  </si>
  <si>
    <t xml:space="preserve"> - oppdragsinntekter</t>
  </si>
  <si>
    <t>N32.13</t>
  </si>
  <si>
    <t>Sum tilskudd fra bidrags- og oppdragsfinansiert aktivitet</t>
  </si>
  <si>
    <t>N32.1</t>
  </si>
  <si>
    <t>Særskilt regnskapsoppstilling for spesialistutdanning i odontologi</t>
  </si>
  <si>
    <t>Spesialistutdanning i odontologi</t>
  </si>
  <si>
    <t>Kostnader</t>
  </si>
  <si>
    <t>Direkte</t>
  </si>
  <si>
    <t>Leiested</t>
  </si>
  <si>
    <t>Sum direkte kostnader</t>
  </si>
  <si>
    <t>Indirekte kostnader</t>
  </si>
  <si>
    <t>Sum kostnader</t>
  </si>
  <si>
    <t>Inntekter</t>
  </si>
  <si>
    <t>Tilskudd fra Helsedirektoratet</t>
  </si>
  <si>
    <t>Pasientinntekter</t>
  </si>
  <si>
    <t>Sum Inntekter</t>
  </si>
  <si>
    <t>Resultat (inntekter minus direkte kostnader)</t>
  </si>
  <si>
    <t>Resultat (inntekter minus direkte- og indirekte kostnader)</t>
  </si>
  <si>
    <t>Det forutsettes at virksomhetene kan dokumentere inntekter og kostnader som inngår i denne oppstillingen.</t>
  </si>
  <si>
    <t>* Denne noten fylles ut av UiO og UiB</t>
  </si>
  <si>
    <t xml:space="preserve">Institusjon: </t>
  </si>
  <si>
    <t>Tall i 1000 kroner</t>
  </si>
  <si>
    <t>S1</t>
  </si>
  <si>
    <t xml:space="preserve">Andre driftsinntekter </t>
  </si>
  <si>
    <t>Lønn og sosiale kostnader</t>
  </si>
  <si>
    <t>S2A, S2B</t>
  </si>
  <si>
    <t>S3A,S3B</t>
  </si>
  <si>
    <t>Kostnadsførte investeringer</t>
  </si>
  <si>
    <t>Mellomregnskap med vertsinstitusjonen</t>
  </si>
  <si>
    <t>S5</t>
  </si>
  <si>
    <t>Periodens resultat</t>
  </si>
  <si>
    <t>Note S1 Spesifikasjon av driftsinntekter</t>
  </si>
  <si>
    <r>
      <t>Periodens bevilgning fra Kunnskapsdepartementet</t>
    </r>
    <r>
      <rPr>
        <vertAlign val="superscript"/>
        <sz val="11"/>
        <rFont val="Arial"/>
        <family val="2"/>
      </rPr>
      <t>1)</t>
    </r>
  </si>
  <si>
    <r>
      <t>brutto benyttet til investeringsformål av periodens bevilgning</t>
    </r>
    <r>
      <rPr>
        <vertAlign val="superscript"/>
        <sz val="11"/>
        <rFont val="Arial"/>
        <family val="2"/>
      </rPr>
      <t xml:space="preserve">2) </t>
    </r>
    <r>
      <rPr>
        <sz val="11"/>
        <rFont val="Arial"/>
        <family val="2"/>
      </rPr>
      <t>(-)</t>
    </r>
  </si>
  <si>
    <t>Andre poster som vedrører bevilgninger fra Kunnskapsdepartementet</t>
  </si>
  <si>
    <t>2) Midler som benyttes til investeringer skal behandles etter forpliktelsesmodellen og aktiveres i vertsinstitusjonens virksomhetsregnskap.</t>
  </si>
  <si>
    <t>Tilskudd og overføringer fra andre departement</t>
  </si>
  <si>
    <r>
      <t>Periodens tilskudd/overføring fra andre departement</t>
    </r>
    <r>
      <rPr>
        <vertAlign val="superscript"/>
        <sz val="11"/>
        <rFont val="Arial"/>
        <family val="2"/>
      </rPr>
      <t>1)</t>
    </r>
  </si>
  <si>
    <t xml:space="preserve">Sum tilskudd og overføringer fra andre departement </t>
  </si>
  <si>
    <r>
      <t>Tilskudd og overføringer fra andre statlige forvaltningsorganer</t>
    </r>
    <r>
      <rPr>
        <i/>
        <vertAlign val="superscript"/>
        <sz val="11"/>
        <rFont val="Arial"/>
        <family val="2"/>
      </rPr>
      <t>1)</t>
    </r>
  </si>
  <si>
    <t>Periodens tilskudd/overføring - tilskudd til spesialistutdanning fra Helsedir 1. termin</t>
  </si>
  <si>
    <t>Periodens tilskudd/overføring - tilskudd til spesialistutdanning fra Helsedir 2. termin</t>
  </si>
  <si>
    <t>Periodens refusjoner fra folketrygden</t>
  </si>
  <si>
    <r>
      <t>Andre tilskudd/overføringer i perioden</t>
    </r>
    <r>
      <rPr>
        <vertAlign val="superscript"/>
        <sz val="11"/>
        <rFont val="Arial"/>
        <family val="2"/>
      </rPr>
      <t>1)</t>
    </r>
  </si>
  <si>
    <r>
      <t>Andre poster som vedrører tilskudd/overføringer fra andre statlige forvaltningsorganer</t>
    </r>
    <r>
      <rPr>
        <vertAlign val="superscript"/>
        <sz val="11"/>
        <rFont val="Arial"/>
        <family val="2"/>
      </rPr>
      <t>2)</t>
    </r>
  </si>
  <si>
    <t>Sum tilskudd og overføringer fra andre statlige forvaltningsorganer</t>
  </si>
  <si>
    <t>1) Vesentlige bidrag skal spesifiseres på i egne avsnitt under oppstillingen. Midler som benyttes til investeringer skal behandles etter forpliktelsesmodellen og spesifiseres  i KD-avsnittet og aktiveres i vertsinstitusjonens virksomhetsregnskap.</t>
  </si>
  <si>
    <t>2) Vesentlige bidrag skal spesifiserespå egne linjer under oppstillingen.</t>
  </si>
  <si>
    <r>
      <t>Tilskudd fra fylkeskommuner og kommuner mv.</t>
    </r>
    <r>
      <rPr>
        <i/>
        <vertAlign val="superscript"/>
        <sz val="11"/>
        <rFont val="Arial"/>
        <family val="2"/>
      </rPr>
      <t>1)</t>
    </r>
  </si>
  <si>
    <t>Periodens tilskudd/overføring fra andre</t>
  </si>
  <si>
    <t>1) Vesentlige bidrag skal spesifiseres på i egne avsnitt under oppstillingen. Midler som benyttes til investeringer skal behandles etter forpliktelsesmodellen og spesifiseres i KD-avsnittet og aktiveres i vertsinstitusjonens virksomhetsregnskap.</t>
  </si>
  <si>
    <r>
      <t>Salgs- og leieinntekter</t>
    </r>
    <r>
      <rPr>
        <i/>
        <vertAlign val="superscript"/>
        <sz val="11"/>
        <rFont val="Arial"/>
        <family val="2"/>
      </rPr>
      <t>1)</t>
    </r>
  </si>
  <si>
    <t>Salgs- og leieinntekter 1</t>
  </si>
  <si>
    <t>Salgs- og leieinntekter 2</t>
  </si>
  <si>
    <r>
      <t>Andre driftsinntekter</t>
    </r>
    <r>
      <rPr>
        <i/>
        <vertAlign val="superscript"/>
        <sz val="11"/>
        <rFont val="Arial"/>
        <family val="2"/>
      </rPr>
      <t>1)</t>
    </r>
  </si>
  <si>
    <t>Øvrige andre inntekter - inntekter fra pasienter for tannbehandling</t>
  </si>
  <si>
    <t>Øvrige andre inntekter - subsidiering av pasientbehandling fra Hdir tilskudd</t>
  </si>
  <si>
    <t>Øvrige andre inntekter</t>
  </si>
  <si>
    <t>Sum andre driftsinntekter</t>
  </si>
  <si>
    <r>
      <t>Note S2A Spesifikasjon av lønn og sosiale kostnader - teoridel</t>
    </r>
    <r>
      <rPr>
        <b/>
        <vertAlign val="superscript"/>
        <sz val="10"/>
        <rFont val="Arial"/>
        <family val="2"/>
      </rPr>
      <t>1)</t>
    </r>
  </si>
  <si>
    <t>Lønninger</t>
  </si>
  <si>
    <t>Arbeidsgiveravgift</t>
  </si>
  <si>
    <r>
      <t>Pensjonskostnader</t>
    </r>
    <r>
      <rPr>
        <vertAlign val="superscript"/>
        <sz val="11"/>
        <rFont val="Arial"/>
        <family val="2"/>
      </rPr>
      <t>2)</t>
    </r>
  </si>
  <si>
    <t>Antall årsverk:</t>
  </si>
  <si>
    <t>1) I denne delen av note S2 skal lønnskostnader til planlegging og videreutvikling av utdanningene, administrasjonn av utdanningene, og lønnskostnader til gjennomføring av teoridelen (forelesninger, kurs m.v.) av utdanningene spesifiseres.</t>
  </si>
  <si>
    <t xml:space="preserve">2) Gjelder virksomheter som betaler pensjonspremie selv (alle som har unntak fra bruttoprinsippet). Kostnader til pensjoner kostnadsføres i resultatregnskapet basert på faktisk påløpt premie for regnskapsåret. </t>
  </si>
  <si>
    <r>
      <t>Note S2B Spesifikasjon av lønn og sosiale kostnader - klinisk trening</t>
    </r>
    <r>
      <rPr>
        <b/>
        <vertAlign val="superscript"/>
        <sz val="11"/>
        <rFont val="Arial"/>
        <family val="2"/>
      </rPr>
      <t>1)</t>
    </r>
  </si>
  <si>
    <t>1) I denne delen av noteS2 skal lønnskostnader til den kliniske praksistreningen under veiledning knyttet til utdanningene spesifiseres.</t>
  </si>
  <si>
    <r>
      <t>Note S3A Spesifikasjon av andre driftskostnader - teoridel</t>
    </r>
    <r>
      <rPr>
        <b/>
        <vertAlign val="superscript"/>
        <sz val="11"/>
        <rFont val="Arial"/>
        <family val="2"/>
      </rPr>
      <t>1)</t>
    </r>
  </si>
  <si>
    <t xml:space="preserve">Reparasjon og vedlikehold av maskiner, utstyr mv. </t>
  </si>
  <si>
    <t>Konsulenter og andre kjøp av tjenester fra eksterne</t>
  </si>
  <si>
    <r>
      <t>Øvrige driftskostnader knyttet til gjennomføring av teoridelen</t>
    </r>
    <r>
      <rPr>
        <vertAlign val="superscript"/>
        <sz val="11"/>
        <rFont val="Arial"/>
        <family val="2"/>
      </rPr>
      <t>2)</t>
    </r>
    <r>
      <rPr>
        <sz val="11"/>
        <rFont val="Arial"/>
        <family val="2"/>
      </rPr>
      <t xml:space="preserve"> </t>
    </r>
  </si>
  <si>
    <t>1) I denne delen av note S3 skal øvrige kostnader til planlegging og videreutvikling av utdanningene, administrasjonn av utdanningene, og kostnader til gjennomføring av teoridelen (forelesninger, kurs m.v.) av utdanningene spesifiseres.</t>
  </si>
  <si>
    <t xml:space="preserve">2) Spesifiseres ytterligere under oppstillingen dersom det er vesentlige poster som bør fremgå av regnskapet. </t>
  </si>
  <si>
    <r>
      <t>Note S3B Spesifikasjon av andre driftskostnader - klinisk trening</t>
    </r>
    <r>
      <rPr>
        <b/>
        <vertAlign val="superscript"/>
        <sz val="11"/>
        <rFont val="Arial"/>
        <family val="2"/>
      </rPr>
      <t>1)</t>
    </r>
  </si>
  <si>
    <r>
      <t>Øvrige driftskostnader knyttet til gjennomføring av klinisk trening</t>
    </r>
    <r>
      <rPr>
        <vertAlign val="superscript"/>
        <sz val="11"/>
        <rFont val="Arial"/>
        <family val="2"/>
      </rPr>
      <t>2)</t>
    </r>
    <r>
      <rPr>
        <sz val="11"/>
        <rFont val="Arial"/>
        <family val="2"/>
      </rPr>
      <t xml:space="preserve"> </t>
    </r>
  </si>
  <si>
    <t>1) I denne delen av note S3 skal øvrige kostnader til den kliniske praksistreningen under veiledning knyttet til utdanningene spesifiseres.</t>
  </si>
  <si>
    <t>2) Spesifiseres ytterligere under oppstillingen dersom det er vesentlige poster som bør fremgå av regnskapet</t>
  </si>
  <si>
    <t>Note S5 Spesifikasjon av mellomregnskap med vertsinstitusjonen</t>
  </si>
  <si>
    <t>Omløpsmidler</t>
  </si>
  <si>
    <t>Varebeholdninger og forskudd til leverandører</t>
  </si>
  <si>
    <t>Kasse og bank</t>
  </si>
  <si>
    <t>Kortsiktig gjeld</t>
  </si>
  <si>
    <t>Skyldig skattetrekk</t>
  </si>
  <si>
    <t>Forskuddsbetalte, ikke opptjente inntekter</t>
  </si>
  <si>
    <t>Avregning med vertsinstitusjonen</t>
  </si>
  <si>
    <t>Utgiftsart/inntektsart</t>
  </si>
  <si>
    <t>Regnskap</t>
  </si>
  <si>
    <t>Budsjett</t>
  </si>
  <si>
    <t>Regneregler</t>
  </si>
  <si>
    <t>31.12.2022</t>
  </si>
  <si>
    <t>1. Utgifter</t>
  </si>
  <si>
    <t>Merknad/referanse til kontantstrømoppstillingen</t>
  </si>
  <si>
    <t>Driftsutgifter</t>
  </si>
  <si>
    <t>Lønnsutgifter</t>
  </si>
  <si>
    <t>T1I.011</t>
  </si>
  <si>
    <t>Varer og tjenester</t>
  </si>
  <si>
    <t>KS.12+KS.14+KS.15</t>
  </si>
  <si>
    <t>T1I.012</t>
  </si>
  <si>
    <t>Sum driftsutgifter</t>
  </si>
  <si>
    <t>T1I.01</t>
  </si>
  <si>
    <t>Investeringsutgifter</t>
  </si>
  <si>
    <t>Investeringer, større utstyrsanskaffelser og vedlikehold</t>
  </si>
  <si>
    <t>T1I.021</t>
  </si>
  <si>
    <t xml:space="preserve">Sum utgifter til større utstyrsanskaffelser og vedlikehold </t>
  </si>
  <si>
    <t>T1I.02</t>
  </si>
  <si>
    <t>Overføringer fra virksomheten</t>
  </si>
  <si>
    <t>Utbetalinger til andre statlige regnskaper</t>
  </si>
  <si>
    <t>T1I.031</t>
  </si>
  <si>
    <t>Andre utbetalinger</t>
  </si>
  <si>
    <t>KS.14B-KS.14BI-KS.3B</t>
  </si>
  <si>
    <t>T1I.032</t>
  </si>
  <si>
    <t>Sum overføringer fra virksomheten</t>
  </si>
  <si>
    <t>T1I.03</t>
  </si>
  <si>
    <t>Finansielle aktiviteter</t>
  </si>
  <si>
    <t>Kjøp av aksjer og andeler</t>
  </si>
  <si>
    <t>T1I.041</t>
  </si>
  <si>
    <t>Andre finansielle utgifter</t>
  </si>
  <si>
    <t>KS.13+KS.21B+KS.23+KS.24+KS.24A</t>
  </si>
  <si>
    <t>T1I.042</t>
  </si>
  <si>
    <t>Sum finansielle aktiviteter</t>
  </si>
  <si>
    <t>T1I.04</t>
  </si>
  <si>
    <t>SUM UTGIFTER</t>
  </si>
  <si>
    <t>T1I.05</t>
  </si>
  <si>
    <t>2. Inntekter</t>
  </si>
  <si>
    <t>Inntekter fra salg av varer og tjenester</t>
  </si>
  <si>
    <t>T1II.011</t>
  </si>
  <si>
    <t>Inntekter fra avgifter, gebyrer og lisenser</t>
  </si>
  <si>
    <t>T1II.012</t>
  </si>
  <si>
    <t>Refusjoner</t>
  </si>
  <si>
    <t>T1II.013</t>
  </si>
  <si>
    <t>KS.9A+KS.10</t>
  </si>
  <si>
    <t>T1II.014</t>
  </si>
  <si>
    <t>T1II.01</t>
  </si>
  <si>
    <t>Inntekter fra investeringer</t>
  </si>
  <si>
    <t xml:space="preserve">Salg av varige driftsmidler </t>
  </si>
  <si>
    <t>T1II.021</t>
  </si>
  <si>
    <t>Sum investeringsinntekter</t>
  </si>
  <si>
    <t>T1II.02</t>
  </si>
  <si>
    <t>Overføringer til virksomheten</t>
  </si>
  <si>
    <t>Inntekter fra statlige bevilgninger til drift</t>
  </si>
  <si>
    <t>KS.1A+KS.1B+KS.6</t>
  </si>
  <si>
    <t>T1II.031</t>
  </si>
  <si>
    <t>Innbetalinger fra fagdepartementet til tilskudd til andre</t>
  </si>
  <si>
    <t>T1II.032</t>
  </si>
  <si>
    <t>Innbetalinger fra andre departement til tilskudd til andre</t>
  </si>
  <si>
    <t>T1II.033</t>
  </si>
  <si>
    <t>Andre innbetalinger</t>
  </si>
  <si>
    <t>KS.3A+KS.3D</t>
  </si>
  <si>
    <t>T1II.034</t>
  </si>
  <si>
    <t>Sum overføringer til virksomheten</t>
  </si>
  <si>
    <t>T1II.03</t>
  </si>
  <si>
    <t>Innbetaling ved salg av aksjer og andeler</t>
  </si>
  <si>
    <t>KS.18+KS.21A</t>
  </si>
  <si>
    <t>T1II.041</t>
  </si>
  <si>
    <t xml:space="preserve">Andre finansielle innbetalinger (f.eks. innbet. av rente) </t>
  </si>
  <si>
    <t>KS.7+KS.8+KS.22+KS.24A</t>
  </si>
  <si>
    <t>T1II.042</t>
  </si>
  <si>
    <t>T1II.04</t>
  </si>
  <si>
    <t>SUM INNTEKTER</t>
  </si>
  <si>
    <t>T1II.05</t>
  </si>
  <si>
    <t>3. Netto endring i kontantbeholdning (2-1)</t>
  </si>
  <si>
    <t>T1II.06</t>
  </si>
  <si>
    <t>Kontroller</t>
  </si>
  <si>
    <t>Netto endring  fra kontantstrømoppstillingen</t>
  </si>
  <si>
    <t>T1II.071</t>
  </si>
  <si>
    <t>Samsvarstest tabell/oppstilling</t>
  </si>
  <si>
    <t>T1II.07</t>
  </si>
  <si>
    <t>Inntektstype</t>
  </si>
  <si>
    <t xml:space="preserve">Regnskap </t>
  </si>
  <si>
    <t>Budsjett for</t>
  </si>
  <si>
    <t>Tildelinger til finansiering av statsoppdraget</t>
  </si>
  <si>
    <t>Bevilgninger fra fagdepartementet</t>
  </si>
  <si>
    <t>N1.2+N1.8+N1.9+(N15III.4)</t>
  </si>
  <si>
    <t>T2I.011</t>
  </si>
  <si>
    <t>Bevilgninger fra andre departement</t>
  </si>
  <si>
    <t>N1.11A+N1.17+N1.18+(N15III.2)</t>
  </si>
  <si>
    <t>T2I.012</t>
  </si>
  <si>
    <t>Tildelinger fra andre statlige forvaltningsorganer</t>
  </si>
  <si>
    <t>N1.21E+(N15II.6)</t>
  </si>
  <si>
    <t>T2I.013</t>
  </si>
  <si>
    <t>Tildelinger fra Norges forskningsråd</t>
  </si>
  <si>
    <t>N1.29A+(N15II.3)</t>
  </si>
  <si>
    <t>T2I.014</t>
  </si>
  <si>
    <t>Sum tildelinger til statsoppdraget</t>
  </si>
  <si>
    <t>T2I.01</t>
  </si>
  <si>
    <t>Overføringer fra fagdepartementet til tilskudd til andre</t>
  </si>
  <si>
    <t>T2I.021</t>
  </si>
  <si>
    <t>Overføringer fra andre departement til tilskudd til andre</t>
  </si>
  <si>
    <t>T2I.022</t>
  </si>
  <si>
    <t>Overføringer fra andre virksomheter til tilskudd til andre</t>
  </si>
  <si>
    <t>T2I.023</t>
  </si>
  <si>
    <t>T2I.02</t>
  </si>
  <si>
    <t xml:space="preserve">Offentlige og private bidrag </t>
  </si>
  <si>
    <r>
      <t>Bidrag fra kommuner og fylkeskommuner</t>
    </r>
    <r>
      <rPr>
        <vertAlign val="superscript"/>
        <sz val="11"/>
        <rFont val="Arial"/>
        <family val="2"/>
      </rPr>
      <t>1)</t>
    </r>
  </si>
  <si>
    <t>N1.32A+(N15II.051A)+N1.22D+(N15II.4)</t>
  </si>
  <si>
    <t>T2I.031</t>
  </si>
  <si>
    <t>Bidrag fra private</t>
  </si>
  <si>
    <t>N1.32F-N1.32A+(N15II.051B+N15II.051C+N15II.051D+N15II.052)</t>
  </si>
  <si>
    <t>T2I.032</t>
  </si>
  <si>
    <t>Tildelinger fra internasjonale organisasjoner</t>
  </si>
  <si>
    <t>N1.35C+N1.36C+(N15II.051E+N15II.051F)</t>
  </si>
  <si>
    <t>T2I.033</t>
  </si>
  <si>
    <t xml:space="preserve">Sum bidrag </t>
  </si>
  <si>
    <t>T2I.03</t>
  </si>
  <si>
    <t>Oppdragsinntekter m.v.</t>
  </si>
  <si>
    <t>Oppdrag fra statlige virksomheter</t>
  </si>
  <si>
    <t>N1.49+(N16.021A-N16.010A)</t>
  </si>
  <si>
    <t>T2I.041</t>
  </si>
  <si>
    <t>Oppdrag fra kommunale og fylkeskommunale virksomheter</t>
  </si>
  <si>
    <t>N1.50+(N16.021B-N16.010B)</t>
  </si>
  <si>
    <t>T2I.042</t>
  </si>
  <si>
    <t>Oppdrag fra private</t>
  </si>
  <si>
    <t>N1.51+N1.52+N1.54+(N16.021C+N16.021D+N16 021E-N16.010C-N16.010D-N16.010E)</t>
  </si>
  <si>
    <t>T2I.043</t>
  </si>
  <si>
    <t>Andre inntekter og tidsavgrensninger</t>
  </si>
  <si>
    <t>N1.48+N1.59+N1.65+N1.66+Saldering mot tabell 1</t>
  </si>
  <si>
    <t>T2I.044</t>
  </si>
  <si>
    <t>Sum oppdragsinntekter m.v.</t>
  </si>
  <si>
    <t>T2I.04</t>
  </si>
  <si>
    <t>T2I.05</t>
  </si>
  <si>
    <t>Tabell 1 - sum inntekter</t>
  </si>
  <si>
    <t>T2I.06</t>
  </si>
  <si>
    <t>Undersum</t>
  </si>
  <si>
    <t>T2I.07</t>
  </si>
  <si>
    <t>T2I.08</t>
  </si>
  <si>
    <t>Regnskapstall i kolonne B og C  må fylles ut manuelt.</t>
  </si>
  <si>
    <t>1) Tildelinger fra regionale forskningsfond inngår på denne linjen.</t>
  </si>
  <si>
    <t>Balansedag 31. desember</t>
  </si>
  <si>
    <t>Endring 2023</t>
  </si>
  <si>
    <t>Beløp i TNOK</t>
  </si>
  <si>
    <t xml:space="preserve"> til 2024</t>
  </si>
  <si>
    <t>Kontanter og kontantekvivalenter</t>
  </si>
  <si>
    <t>Beholdning på oppgjørskonto i Norges Bank</t>
  </si>
  <si>
    <t>T3I.011</t>
  </si>
  <si>
    <t>Beholdning på andre bankkonti</t>
  </si>
  <si>
    <t>BIV.2A+BIV.2B</t>
  </si>
  <si>
    <t>T3I.012</t>
  </si>
  <si>
    <t xml:space="preserve">Andre kontantbeholdninger </t>
  </si>
  <si>
    <t>T3I.013</t>
  </si>
  <si>
    <t>Sum kontanter og kontantekvivalenter</t>
  </si>
  <si>
    <t>T3I.01</t>
  </si>
  <si>
    <t>Avsetninger til dekning av påløpte kostnader som forfaller i neste budsjettår :</t>
  </si>
  <si>
    <t>Feriepenger m.v.</t>
  </si>
  <si>
    <t>T3I.021</t>
  </si>
  <si>
    <t>Skattetrekk og offentlige avgifter</t>
  </si>
  <si>
    <t>DIII.2+DIII.3</t>
  </si>
  <si>
    <t>T3I.022</t>
  </si>
  <si>
    <t>Gjeld til leverandører</t>
  </si>
  <si>
    <t>DIII.1-BII.3</t>
  </si>
  <si>
    <t>T3I.023</t>
  </si>
  <si>
    <t>Gjeld til oppdragsgivere</t>
  </si>
  <si>
    <t>DIII.06-BII.1</t>
  </si>
  <si>
    <t>T3I.024</t>
  </si>
  <si>
    <t>Gjeld vedrørende tilskuddsforvaltning  og andre overføringer</t>
  </si>
  <si>
    <t>DIV.1-BV.1A</t>
  </si>
  <si>
    <t>T3I.025</t>
  </si>
  <si>
    <t>Annen gjeld som forfaller i neste budsjettår</t>
  </si>
  <si>
    <t>DIII.6-BII.2-BI.1</t>
  </si>
  <si>
    <t>T3I.026</t>
  </si>
  <si>
    <t>Sum til dekning av påløpte kostnader som forfaller i neste budsjettår</t>
  </si>
  <si>
    <t>T3I.02</t>
  </si>
  <si>
    <t>Avsetninger til dekning av planlagte tiltak i fremtidige budsjettår:</t>
  </si>
  <si>
    <t>Prosjekter finansiert av Norges forskningsråd</t>
  </si>
  <si>
    <t>T3I.031</t>
  </si>
  <si>
    <t>Større påbegynte, flerårige investeringsprosjekter finansiert av grunnbevilgningen fra fagdepartementet</t>
  </si>
  <si>
    <t>T3I.032</t>
  </si>
  <si>
    <t xml:space="preserve">Konkrete påbegynte, ikke fullførte prosjekter finansiert av grunnbevilgningen fra fagdepartementet </t>
  </si>
  <si>
    <t>T3I.033</t>
  </si>
  <si>
    <r>
      <t>Andre avsetninger til vedtatte, ikke igangsatte formål</t>
    </r>
    <r>
      <rPr>
        <vertAlign val="superscript"/>
        <sz val="11"/>
        <rFont val="Arial"/>
        <family val="2"/>
      </rPr>
      <t>1)</t>
    </r>
  </si>
  <si>
    <t>N15I.2+N15I.6+N15II.4</t>
  </si>
  <si>
    <t>T3I.034</t>
  </si>
  <si>
    <t>Konkrete påbegynte, ikke fullførte prosjekter finansiert av bevilgninger fra andre departementer</t>
  </si>
  <si>
    <t>T3I.035</t>
  </si>
  <si>
    <t>Sum avsetninger til planlagte tiltak i fremtidige budsjettår</t>
  </si>
  <si>
    <t>T3I.03</t>
  </si>
  <si>
    <t>Andre avsetninger:</t>
  </si>
  <si>
    <t xml:space="preserve">Avsetninger til andre formål/ikke spesifiserte formål </t>
  </si>
  <si>
    <t>N15I.4+N15III.4+N15III.2+N15II.5+N15II.6+N15II.7</t>
  </si>
  <si>
    <t>T3I.041</t>
  </si>
  <si>
    <t xml:space="preserve">Fri virksomhetskapital </t>
  </si>
  <si>
    <t>CI.1-AIII.1+AIII.04A</t>
  </si>
  <si>
    <t>T3I.042</t>
  </si>
  <si>
    <t>Sum andre avsetninger</t>
  </si>
  <si>
    <t>T3I.04</t>
  </si>
  <si>
    <t>Langsiktig gjeld (netto)</t>
  </si>
  <si>
    <t>Langsiktig forpliktelse knyttet til anleggsmidler</t>
  </si>
  <si>
    <t>CIII.01-AII.1-AI.1</t>
  </si>
  <si>
    <t>T3I.051</t>
  </si>
  <si>
    <t>Annen langsiktig gjeld</t>
  </si>
  <si>
    <t>DI.01+DII.1-AIII.04A</t>
  </si>
  <si>
    <t>T3I.052</t>
  </si>
  <si>
    <t>Sum langsiktig gjeld</t>
  </si>
  <si>
    <t>T3I.05</t>
  </si>
  <si>
    <t>SUM NETTO GJELD OG FORPLIKTELSER</t>
  </si>
  <si>
    <t>T3I.06</t>
  </si>
  <si>
    <t>Kontroll</t>
  </si>
  <si>
    <t>T3I.07</t>
  </si>
  <si>
    <t>Regnskapstall i kolonne B må fylles ut manuelt.</t>
  </si>
  <si>
    <t>Balanseoppstilling</t>
  </si>
  <si>
    <t>T4I.011</t>
  </si>
  <si>
    <t>T4I.012</t>
  </si>
  <si>
    <t>T4I.013</t>
  </si>
  <si>
    <t>T4I.01</t>
  </si>
  <si>
    <t>T4I.021</t>
  </si>
  <si>
    <t>T4I.022</t>
  </si>
  <si>
    <t>T4I.023</t>
  </si>
  <si>
    <t>T4I.02</t>
  </si>
  <si>
    <t>T4I.03</t>
  </si>
  <si>
    <t>IV Fordringer vedrørende innkrevingsvirksomhet og andre overføringer til staten</t>
  </si>
  <si>
    <t>T4I.041</t>
  </si>
  <si>
    <t>T4I.04</t>
  </si>
  <si>
    <t>T4II.011</t>
  </si>
  <si>
    <t>T4II.012</t>
  </si>
  <si>
    <t>III Utsatt inntektsføring av bevilgninger</t>
  </si>
  <si>
    <t>T4II.013</t>
  </si>
  <si>
    <t>T4II.01</t>
  </si>
  <si>
    <t>T4II.021</t>
  </si>
  <si>
    <t>T4II.022</t>
  </si>
  <si>
    <t>T4II.023</t>
  </si>
  <si>
    <t>T4II.02</t>
  </si>
  <si>
    <t>T4II.03</t>
  </si>
  <si>
    <t>T4II.041</t>
  </si>
  <si>
    <t>Sum statens kapital og gjeld</t>
  </si>
  <si>
    <t>T4II.04</t>
  </si>
  <si>
    <t>Merknad: Regnskapstall i kolonne D må fylles ut manuelt ut fra forrige års spesifikasjon</t>
  </si>
  <si>
    <t>Kontroll- og nøkkeltallsberegninger for nettobudsjetterte virksomheter</t>
  </si>
  <si>
    <r>
      <rPr>
        <b/>
        <sz val="11"/>
        <color rgb="FFFF0000"/>
        <rFont val="Arial"/>
        <family val="2"/>
      </rPr>
      <t>Gule</t>
    </r>
    <r>
      <rPr>
        <b/>
        <sz val="11"/>
        <rFont val="Arial"/>
        <family val="2"/>
      </rPr>
      <t xml:space="preserve"> bokser skal fylles ut av institusjonen manuelt. De </t>
    </r>
    <r>
      <rPr>
        <b/>
        <sz val="11"/>
        <color indexed="10"/>
        <rFont val="Arial"/>
        <family val="2"/>
      </rPr>
      <t>grå</t>
    </r>
    <r>
      <rPr>
        <b/>
        <sz val="11"/>
        <rFont val="Arial"/>
        <family val="2"/>
      </rPr>
      <t xml:space="preserve"> boksene er forhåndsdefinerte og skal ikke endres. Bokser uten farge fylles ut automatisk fra opplysningene i regnskapet. Det er teksten på regnskapslinjen som styrer </t>
    </r>
    <r>
      <rPr>
        <b/>
        <sz val="11"/>
        <color indexed="10"/>
        <rFont val="Arial"/>
        <family val="2"/>
      </rPr>
      <t xml:space="preserve">fortegnet </t>
    </r>
    <r>
      <rPr>
        <b/>
        <sz val="11"/>
        <rFont val="Arial"/>
        <family val="2"/>
      </rPr>
      <t xml:space="preserve">i data feltene (alle tall skal angis med positivt fortegn, med mindre det faktisk er et underskudd eller merforbruk). </t>
    </r>
    <r>
      <rPr>
        <b/>
        <sz val="11"/>
        <color rgb="FFFF0000"/>
        <rFont val="Arial"/>
        <family val="2"/>
      </rPr>
      <t>Innholdet</t>
    </r>
    <r>
      <rPr>
        <b/>
        <sz val="11"/>
        <rFont val="Arial"/>
        <family val="2"/>
      </rPr>
      <t xml:space="preserve"> i de logiske testene skal ikke endres. </t>
    </r>
  </si>
  <si>
    <t>HANDLING/KONTROLLPUNKT</t>
  </si>
  <si>
    <t>DATA</t>
  </si>
  <si>
    <t>NØKKELTALL</t>
  </si>
  <si>
    <t>KOMMENTARER</t>
  </si>
  <si>
    <t>Bevilgningsfinansiert virksomhet</t>
  </si>
  <si>
    <t>Avstemming inntekt fra KD:</t>
  </si>
  <si>
    <t>Mottatt bevilgning/tilskudd, ref. kontantstrømoppstilling (KS.1A + KS.3)</t>
  </si>
  <si>
    <t>Bevilgning i henhold til utbetalingsbrev</t>
  </si>
  <si>
    <t>Legges inn og avstemmes mot mottatte utbetalingsbrev</t>
  </si>
  <si>
    <t>Avvik</t>
  </si>
  <si>
    <t>Det skal være samsvar mellom disse</t>
  </si>
  <si>
    <t>Avstemming av bevilgningsoppstillingen:</t>
  </si>
  <si>
    <t>Periodens bevilgning fra KD, ref. kontantstrømoppstilling (KS.1A + KS.3)</t>
  </si>
  <si>
    <t>Bevilgning fra KD angitt i bevilgningsoppstillingen (BRIII.01A)</t>
  </si>
  <si>
    <t>Det skal være samsvar mellom kontantstrømoppstillingen  og oppføringen i bevilgningsoppstillingen</t>
  </si>
  <si>
    <t>Periodens bevilgning fra andre departementer, ref. kontantstrømoppstillingen (KS.1B + KS.3C )</t>
  </si>
  <si>
    <t>Bevilgning fra andre departementer oppgitt i bevilgningsoppstillingen (BRIII.02)</t>
  </si>
  <si>
    <t>Andel avsetninger:</t>
  </si>
  <si>
    <t>Avregning av tilskudd til statlig og bidragsfinansiert aktivitet, ref. Balanseregnskapet (CII.02)</t>
  </si>
  <si>
    <t xml:space="preserve">Mottatt bevilgning/tilskudd KD, ref. note 1 </t>
  </si>
  <si>
    <t>Mottatt bevilgning/tilskudd andre departement, ref. note 1 (N1.11A+N1.18)</t>
  </si>
  <si>
    <t>Mottatt bevilgning/tilskudd NFR og andre statlige forvaltningsorganer, ref. note 1 (N1.21+N1.23)</t>
  </si>
  <si>
    <t>Mottatt bidrag fra andre, ref. note 1 (N1.22A+N1.32A+N1.32B+N1.32C+N1.32D+N1.35+N1.36)</t>
  </si>
  <si>
    <t>Sum mottatt bevilgning/tilskudd/bidrag</t>
  </si>
  <si>
    <t>Avsatt andel bevilgning/tilskudd/bidrag av totalt mottatt</t>
  </si>
  <si>
    <t>Andel avregninger i prosent av sum mottatt bevilgning/tilskudd/bidrag</t>
  </si>
  <si>
    <t>Avstemming av balanseoppstillingen:</t>
  </si>
  <si>
    <t>Sum eiendeler, ref. balanseregnskapet (AB.1)</t>
  </si>
  <si>
    <t>Sum virksomhetskapital og gjeld, ref balanseregnskapet (SKG.1)</t>
  </si>
  <si>
    <t>Differanse</t>
  </si>
  <si>
    <t>Avstemming endring ubenyttet tilskudd:</t>
  </si>
  <si>
    <t xml:space="preserve">  Avstemming av resultatregnskapet mot balansen:</t>
  </si>
  <si>
    <t>Resultatregnskapet:</t>
  </si>
  <si>
    <t>Avregning statlig og bidragsfinansiert aktivitet, ref. resultatregnskapet (RE.23)</t>
  </si>
  <si>
    <t xml:space="preserve">En eventuell økning i avsetningene skal fremstilles med positivt fortegn, mens </t>
  </si>
  <si>
    <t>Overført fra annen virksomhetskapital, ref note 8 (N8II.012)</t>
  </si>
  <si>
    <t>reduksjon i avsetningsnivået fremstilles med negativt fortegn</t>
  </si>
  <si>
    <t>Sum avregning og overføring</t>
  </si>
  <si>
    <t>Balansen:</t>
  </si>
  <si>
    <t>IB - Avsetning statlig og bidragsfinansiert aktivitet i fjor, ref. balanseregnskapet (CII.02)</t>
  </si>
  <si>
    <t>UB - Avsetning statlig og bidragsfinansiert aktivitet i år, ref. balanseregnskapet (CII.02)</t>
  </si>
  <si>
    <t xml:space="preserve">  Avstemming note 15:</t>
  </si>
  <si>
    <t>Endring i avsetninger fra Kunnskapsdepartementet:</t>
  </si>
  <si>
    <t>IB - Avsetninger KD i fjor, ref. note 15 (N15I.KD)</t>
  </si>
  <si>
    <t>UB - Avsetninger KD i år, ref. note 15 (N15I.KD)</t>
  </si>
  <si>
    <t>Endring i avsetninger fra andre departement:</t>
  </si>
  <si>
    <t>IB - Avsetninger andre departement  i fjor, ref. note 15 (N15I.5)</t>
  </si>
  <si>
    <t>UB - Avsetninger andre departement  i år, ref. note 15 (N15I.5)</t>
  </si>
  <si>
    <t>Sum avsatt andel av tilskudd til statlig og bidragsfinansiert aktivitet (Note 15)</t>
  </si>
  <si>
    <t xml:space="preserve">Det skal være samsvar mellom linjen for netto avregning av statlig og bidragsfinansiert </t>
  </si>
  <si>
    <t xml:space="preserve">aktivitet i resultatregnskapet, endringene i avsetningene i balanseregnskapet og </t>
  </si>
  <si>
    <t>endringene oppgitt i noten for netto avregning av statlig og bidragsfinansiert aktivitet (note 15)</t>
  </si>
  <si>
    <t>Avstemming endring ikke inntektsført bevilgning, bidrag og gaver</t>
  </si>
  <si>
    <t xml:space="preserve">  Avstemming balansen:</t>
  </si>
  <si>
    <t>IB - Ikke inntektsført bevilgning, bidrag og gaver mv i fjor, ref. balanseregnskapet (DIII.05)</t>
  </si>
  <si>
    <t>UB - Ikke inntektsført bevilgning, bidrag og gaver mv i år, ref. balanseregnskapet (DIII.05)</t>
  </si>
  <si>
    <t>IB - Sum ikke inntektsført bevilgning, bidrag og gaver mv i fjor, ref. note 15 (N15II.BBG)</t>
  </si>
  <si>
    <t>UB - Sum ikke inntektsført bevilgning, bidrag og gaver mv i år, ref. note 15 (N15II.BBG)</t>
  </si>
  <si>
    <t>Det skal være samsvar mellom note 15 og balanseoppstillingen</t>
  </si>
  <si>
    <t>Bidrags- og oppdragsfinansiert virksomhet</t>
  </si>
  <si>
    <t>Andel inntekter BOA:</t>
  </si>
  <si>
    <t>Inntekter fra oppdragsfinansiert aktivitet, ref. note 1 (N1.55)</t>
  </si>
  <si>
    <t>Sum driftsinntekter, ref. resultatregnskapet (RE.7)</t>
  </si>
  <si>
    <t>Andel inntekter fra oppdragsfinansiert aktivitet</t>
  </si>
  <si>
    <t>Andel oppdragsinntekter i prosent av sum driftsinntekter</t>
  </si>
  <si>
    <t>Andel tildeling fra NFR av totale bevilgninger</t>
  </si>
  <si>
    <t>Andel tildeling fra NFR i prosent av sum BFA</t>
  </si>
  <si>
    <t>Resultatgrad:</t>
  </si>
  <si>
    <t>Periodens resultat, ref. resultatregnskapet (RE.21+RE.23)</t>
  </si>
  <si>
    <t>Inntekter fra oppdragsfinansiert aktivitet, ref. resultatregnskapet (N1.55)</t>
  </si>
  <si>
    <t>Resultatgrad oppdragsfinansiert aktivitet</t>
  </si>
  <si>
    <t>Årsresultat i prosent av sum oppdragsinntekter</t>
  </si>
  <si>
    <t>Virksomhetskapital</t>
  </si>
  <si>
    <t>Avstemming endring opptjent virksomhetskapital:</t>
  </si>
  <si>
    <t xml:space="preserve">  Avstemming resultatregnskapet: </t>
  </si>
  <si>
    <t>Periodens resultat, ref. Resultatregnskapet</t>
  </si>
  <si>
    <t>Anvendt til delfinansiering av bevilgningsfinansiert aktivitet, ref. note 8 (N8II.012)</t>
  </si>
  <si>
    <t xml:space="preserve">  Avstemming balansen: </t>
  </si>
  <si>
    <t>Innskutt og opptjent virksomhetskapital i fjor, ref. balanseregnskapet  (CI.1)</t>
  </si>
  <si>
    <t>Innskutt og opptjent virksomhetskapital i år, ref. balanseregnskapet (CI.1)</t>
  </si>
  <si>
    <t xml:space="preserve">  Avstemming note 8: </t>
  </si>
  <si>
    <t>IB - Innskutt og bunden virksomhetskapital i fjor (N8I.011+N8I.021)</t>
  </si>
  <si>
    <t>UB - Innskutt og bunden virksomhetskapital i år (N8I.sum)</t>
  </si>
  <si>
    <t>IB - Annen opptjent virksomhetskapital i fjor (N8II.011)</t>
  </si>
  <si>
    <t>UB - Annen opptjent virksomhetskapital i år (N8II.1)</t>
  </si>
  <si>
    <t>Total endring opptjent virksomhetsregnskap note 8</t>
  </si>
  <si>
    <t xml:space="preserve">Kontrollpunktet tar utgangspunkt i kongruensprinsippet; årets resultat BOA skal samsvare </t>
  </si>
  <si>
    <t>med periodens endring i opptjent virksomhetskapital korrigert for evt. overføring til BA</t>
  </si>
  <si>
    <t>Virksomhetskapital i % av totalkapital:</t>
  </si>
  <si>
    <t>Opptjent virksomhetskapital i år, ref. balanseregnskapet</t>
  </si>
  <si>
    <t>Sum virksomhetskapital og gjeld, ref. balanseregnskapet (SKG.1)</t>
  </si>
  <si>
    <t>Andel virksomhetskapital</t>
  </si>
  <si>
    <t>Andel virksomhetskapital i prosent av sum eiendeler (totalkapital)</t>
  </si>
  <si>
    <t>Avstemming netto verdi aksjer:</t>
  </si>
  <si>
    <t>Investering i aksjer og andeler, ref. finansielle anleggsmidler i balanseregnskapet (AIII.03)</t>
  </si>
  <si>
    <t>Innskutt og bunden virksomhetskapital 31.12, ref. note 8 (N8I.sum)</t>
  </si>
  <si>
    <t>Totalt</t>
  </si>
  <si>
    <t xml:space="preserve">Det skal være samsvar mellom finansielle eiendeler i balansesummen av  innskutt og </t>
  </si>
  <si>
    <t>bunden virksomhetskapital i note 8</t>
  </si>
  <si>
    <t>Avstemming investering i aksjer og selskapsandeler:</t>
  </si>
  <si>
    <t>Aksjer, ref. finansielle anleggsmidler i balanseregnskapet</t>
  </si>
  <si>
    <t>Brutto balanseført verdi 31.12, ref. note 11 for investering i aksjer og selskapsandeler (N11.3)</t>
  </si>
  <si>
    <t>Det skal være samsvar mellom balanseoppstillingen og spesifikasjonen i note 11</t>
  </si>
  <si>
    <t>Avstemming av ulike poster i regnskapet</t>
  </si>
  <si>
    <t>Avstemming driftsinntekter:</t>
  </si>
  <si>
    <t>Sum driftsinntekter, ref. resultatregnskapet</t>
  </si>
  <si>
    <t>Sum driftsinntekt, ref. note 1 for spesifikasjon av driftsinntekter (N1.67)</t>
  </si>
  <si>
    <t>Det skal være samsvar mellom driftsinntektene i resultatregnskapet og i note 1</t>
  </si>
  <si>
    <t>Avstemming bankinnskudd og kontanter:</t>
  </si>
  <si>
    <t>Beholdning på oppgjørskonto i konsernkontosystemet i Norges bank, ref. balanseoppstilling (BIV.1)</t>
  </si>
  <si>
    <t>Det skal være samsvar mellom beholdningen på oppgjørskontoen oppgitt i balanseoppstillingen</t>
  </si>
  <si>
    <t>Bankinnskudd på oppgjørskonto i Norges Bank, ref. note 17 og 18 (N17.1)</t>
  </si>
  <si>
    <t xml:space="preserve">og spesifikasjonen i note 17. I grunnlagsmaterialet skal beløpene angis i tusen kroner med </t>
  </si>
  <si>
    <t>tre desimaler. Vanlige regler for avrunding skal følges.</t>
  </si>
  <si>
    <t>Sum bankinnskudd og kontanter, ref. kontantstrømsanalysen (KS.BEH)</t>
  </si>
  <si>
    <t>Det skal være samsvar mellom bankinnskudd og kontanter oppgitt i balanse-</t>
  </si>
  <si>
    <t>Sum kasse og bank, ref. balanseregnskapet (BIV.4)</t>
  </si>
  <si>
    <t>regnskapet, kontantstrømsanalysen og noten for bankinnskudd, kontanter og lign.</t>
  </si>
  <si>
    <t>Sum bankinnskudd og kontanter, ref. Note17 (N17.4)</t>
  </si>
  <si>
    <t>Avstemming finansposter:</t>
  </si>
  <si>
    <t>Sum finansinntekt/-kostnad og inntekter fra eierandeler i selskaper mv., ref. resultatregnskapet (RE.18)</t>
  </si>
  <si>
    <t>Sum finansinntekter, ref. note 6 (N6.4)</t>
  </si>
  <si>
    <t>Sum finanskostnader, ref. note 6 (N6.9)</t>
  </si>
  <si>
    <t>Netto finansinntekt/(-kostnad) oppgitt i note 6</t>
  </si>
  <si>
    <t>Det skal være samsvar mellom resultatregnskapet og note 6</t>
  </si>
  <si>
    <t>Avstemming annen kortsiktig gjeld:</t>
  </si>
  <si>
    <t>Annen kortsiktig gjeld, ref. balanseregnskapet (DIII.6)</t>
  </si>
  <si>
    <t>Sum annen kortsiktig gjeld, ref. note 18 for annen kortsiktig gjeld (N18.7)</t>
  </si>
  <si>
    <t xml:space="preserve">Differanse </t>
  </si>
  <si>
    <t>Det skal være samsvar mellom kortsiktig gjeld i balansen og spesifikasjonen i note 18</t>
  </si>
  <si>
    <t>Avstemming av kontantstrøm og balanse:</t>
  </si>
  <si>
    <t>Netto endring i kontanter og kontantekvivalenter, ref. kontantstrømoppstillingen (KS.25)</t>
  </si>
  <si>
    <t>Sum kasse og bank i fjor (avsnitt B IV i balanseoppstillingen) (BIV.4)</t>
  </si>
  <si>
    <t>Sum kasse og bank i år (avsnitt B IV i balanseoppstillingen) (BIV.4)</t>
  </si>
  <si>
    <t>Det skal være samsvar mellom kontantstrømoppstillingen og balansen</t>
  </si>
  <si>
    <t>Avstemming av balanseoppstilling og saldobalanse:</t>
  </si>
  <si>
    <t>Kontoklasse 1, ref. saldobalansen</t>
  </si>
  <si>
    <t>Sum eiendeler , ref. balanseoppstillingen (AB.1)</t>
  </si>
  <si>
    <t>Kontoklasse 2, ref. saldobalansen</t>
  </si>
  <si>
    <t>Sum virksomhetskapital og gjeld, ref. balanseoppstillingen (SKG.1)</t>
  </si>
  <si>
    <t xml:space="preserve">Det skal være samsvar mellom saldobalansen og balanseoppstillingen </t>
  </si>
  <si>
    <t>Avstemming av forpliktelsesmodell:</t>
  </si>
  <si>
    <t>Avskrivninger og nedskrivninger (resultatregnskapet) (RE.12+RE.13)</t>
  </si>
  <si>
    <t>Utsatt inntekt fra forpliktelse knyttet til anleggsmidler (note 1) (N1.5+N1.5A+N1.14+N1.14A)</t>
  </si>
  <si>
    <t>Det skal være samsvar mellom avskrivninger, eventuelle nedskrivninger og utsatt inntekt fra forpliktelse knyttet til anleggsmidler</t>
  </si>
  <si>
    <t>Avstemming av tabell 3:</t>
  </si>
  <si>
    <t>Netto gjeld og forpliktelser</t>
  </si>
  <si>
    <t>Avstemming av tabell 4:</t>
  </si>
  <si>
    <t>Eiendeler</t>
  </si>
  <si>
    <t>Virksomhetskapital, avsetninger og gjeld</t>
  </si>
  <si>
    <t>Avstemming av netto endring av kontanter og kontantekvivalenter:</t>
  </si>
  <si>
    <t>Netto endring i tabell 1</t>
  </si>
  <si>
    <t>Netto endring i tabell 3</t>
  </si>
  <si>
    <t>Tabell nederst i note 15:</t>
  </si>
  <si>
    <t>Avsetning andre formål i note 15 del I og note 15 del III</t>
  </si>
  <si>
    <t>Avsetning andre formål i tabell</t>
  </si>
  <si>
    <t>Avsetning til investeringer i note 15 del I og note 15 del III</t>
  </si>
  <si>
    <t>Avsetning til investeringer i tabell</t>
  </si>
  <si>
    <t>Det skal forøvrig være samsvar mellom føring i resultat- eller balanseregnskapet og korresponderende noter.</t>
  </si>
  <si>
    <t>Institusjonens kommentarer til kontrollarket: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</si>
</sst>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 #,##0.00_ ;_ * \-#,##0.00_ ;_ * &quot;-&quot;??_ ;_ @_ "/>
    <numFmt numFmtId="164" formatCode="_(* #,##0_);_(* \(#,##0\);_(* &quot;-&quot;_);_(@_)"/>
    <numFmt numFmtId="165" formatCode="_(* #,##0.00_);_(* \(#,##0.00\);_(* &quot;-&quot;??_);_(@_)"/>
    <numFmt numFmtId="166" formatCode="0.0\ %"/>
    <numFmt numFmtId="167" formatCode="_(* #,##0_);_(* \(#,##0\);_(* &quot;-&quot;??_);_(@_)"/>
    <numFmt numFmtId="168" formatCode="#,##0.000"/>
    <numFmt numFmtId="169" formatCode="#,##0.0000"/>
  </numFmts>
  <fonts count="13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2"/>
      <name val="Times New Roman"/>
      <family val="1"/>
    </font>
    <font>
      <sz val="10"/>
      <name val="Times New Roman"/>
      <family val="1"/>
    </font>
    <font>
      <b/>
      <sz val="10"/>
      <name val="Times New Roman"/>
      <family val="1"/>
    </font>
    <font>
      <b/>
      <sz val="14"/>
      <name val="Arial"/>
      <family val="2"/>
    </font>
    <font>
      <b/>
      <sz val="12"/>
      <name val="Arial"/>
      <family val="2"/>
    </font>
    <font>
      <sz val="12"/>
      <name val="Times New Roman"/>
      <family val="1"/>
    </font>
    <font>
      <sz val="12"/>
      <name val="Arial"/>
      <family val="2"/>
    </font>
    <font>
      <b/>
      <sz val="10"/>
      <name val="Arial"/>
      <family val="2"/>
    </font>
    <font>
      <sz val="10"/>
      <name val="Arial"/>
      <family val="2"/>
    </font>
    <font>
      <i/>
      <sz val="10"/>
      <name val="Arial"/>
      <family val="2"/>
    </font>
    <font>
      <b/>
      <i/>
      <sz val="10"/>
      <name val="Arial"/>
      <family val="2"/>
    </font>
    <font>
      <sz val="11"/>
      <name val="Arial"/>
      <family val="2"/>
    </font>
    <font>
      <sz val="10"/>
      <name val="Arial"/>
      <family val="2"/>
    </font>
    <font>
      <sz val="10"/>
      <color indexed="8"/>
      <name val="Arial"/>
      <family val="2"/>
    </font>
    <font>
      <b/>
      <sz val="10"/>
      <color indexed="8"/>
      <name val="Arial"/>
      <family val="2"/>
    </font>
    <font>
      <b/>
      <sz val="11"/>
      <name val="Arial"/>
      <family val="2"/>
    </font>
    <font>
      <b/>
      <sz val="11"/>
      <color indexed="8"/>
      <name val="Calibri"/>
      <family val="2"/>
    </font>
    <font>
      <sz val="11"/>
      <color indexed="8"/>
      <name val="Calibri"/>
      <family val="2"/>
    </font>
    <font>
      <sz val="11"/>
      <color indexed="10"/>
      <name val="Calibri"/>
      <family val="2"/>
    </font>
    <font>
      <b/>
      <sz val="11"/>
      <color theme="1"/>
      <name val="Calibri"/>
      <family val="2"/>
      <scheme val="minor"/>
    </font>
    <font>
      <b/>
      <sz val="11"/>
      <color indexed="10"/>
      <name val="Arial"/>
      <family val="2"/>
    </font>
    <font>
      <b/>
      <i/>
      <sz val="11"/>
      <name val="Arial"/>
      <family val="2"/>
    </font>
    <font>
      <b/>
      <sz val="11"/>
      <color rgb="FFFF0000"/>
      <name val="Arial"/>
      <family val="2"/>
    </font>
    <font>
      <sz val="11"/>
      <color theme="0"/>
      <name val="Calibri"/>
      <family val="2"/>
      <scheme val="minor"/>
    </font>
    <font>
      <sz val="11"/>
      <color theme="0" tint="-0.34998626667073579"/>
      <name val="Times New Roman"/>
      <family val="1"/>
    </font>
    <font>
      <sz val="10"/>
      <color rgb="FFFF0000"/>
      <name val="Arial"/>
      <family val="2"/>
    </font>
    <font>
      <i/>
      <sz val="1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indexed="9"/>
      <name val="Calibri"/>
      <family val="2"/>
    </font>
    <font>
      <sz val="10"/>
      <color rgb="FF000000"/>
      <name val="Arial"/>
      <family val="2"/>
    </font>
    <font>
      <sz val="10"/>
      <name val="Arial Unicode MS"/>
      <family val="2"/>
    </font>
    <font>
      <b/>
      <sz val="11"/>
      <color indexed="52"/>
      <name val="Calibri"/>
      <family val="2"/>
    </font>
    <font>
      <sz val="11"/>
      <color indexed="20"/>
      <name val="Calibri"/>
      <family val="2"/>
    </font>
    <font>
      <i/>
      <sz val="11"/>
      <color indexed="23"/>
      <name val="Calibri"/>
      <family val="2"/>
    </font>
    <font>
      <sz val="11"/>
      <color indexed="17"/>
      <name val="Calibri"/>
      <family val="2"/>
    </font>
    <font>
      <sz val="11"/>
      <color indexed="62"/>
      <name val="Calibri"/>
      <family val="2"/>
    </font>
    <font>
      <sz val="11"/>
      <color indexed="52"/>
      <name val="Calibri"/>
      <family val="2"/>
    </font>
    <font>
      <b/>
      <sz val="11"/>
      <color indexed="9"/>
      <name val="Calibri"/>
      <family val="2"/>
    </font>
    <font>
      <sz val="11"/>
      <color indexed="60"/>
      <name val="Calibri"/>
      <family val="2"/>
    </font>
    <font>
      <b/>
      <sz val="15"/>
      <color indexed="56"/>
      <name val="Calibri"/>
      <family val="2"/>
    </font>
    <font>
      <b/>
      <sz val="13"/>
      <color indexed="56"/>
      <name val="Calibri"/>
      <family val="2"/>
    </font>
    <font>
      <b/>
      <sz val="11"/>
      <color indexed="56"/>
      <name val="Calibri"/>
      <family val="2"/>
    </font>
    <font>
      <b/>
      <sz val="18"/>
      <color indexed="56"/>
      <name val="Cambria"/>
      <family val="2"/>
    </font>
    <font>
      <b/>
      <sz val="11"/>
      <color indexed="63"/>
      <name val="Calibri"/>
      <family val="2"/>
    </font>
    <font>
      <sz val="10"/>
      <color theme="0" tint="-0.34998626667073579"/>
      <name val="Arial"/>
      <family val="2"/>
    </font>
    <font>
      <sz val="10"/>
      <color theme="1"/>
      <name val="Arial"/>
      <family val="2"/>
    </font>
    <font>
      <b/>
      <sz val="10"/>
      <color theme="1"/>
      <name val="Arial"/>
      <family val="2"/>
    </font>
    <font>
      <i/>
      <sz val="10"/>
      <color theme="1"/>
      <name val="Arial"/>
      <family val="2"/>
    </font>
    <font>
      <b/>
      <i/>
      <sz val="14"/>
      <name val="Arial"/>
      <family val="2"/>
    </font>
    <font>
      <b/>
      <sz val="10"/>
      <color rgb="FFFF0000"/>
      <name val="Arial"/>
      <family val="2"/>
    </font>
    <font>
      <sz val="11"/>
      <color theme="1"/>
      <name val="Arial"/>
      <family val="2"/>
    </font>
    <font>
      <b/>
      <vertAlign val="superscript"/>
      <sz val="11"/>
      <name val="Arial"/>
      <family val="2"/>
    </font>
    <font>
      <b/>
      <sz val="11"/>
      <color theme="0"/>
      <name val="Arial"/>
      <family val="2"/>
    </font>
    <font>
      <sz val="11"/>
      <color rgb="FFFF0000"/>
      <name val="Arial"/>
      <family val="2"/>
    </font>
    <font>
      <sz val="11"/>
      <color indexed="8"/>
      <name val="Arial"/>
      <family val="2"/>
    </font>
    <font>
      <i/>
      <sz val="11"/>
      <color indexed="8"/>
      <name val="Arial"/>
      <family val="2"/>
    </font>
    <font>
      <sz val="11"/>
      <color theme="0" tint="-0.34998626667073579"/>
      <name val="Arial"/>
      <family val="2"/>
    </font>
    <font>
      <b/>
      <i/>
      <sz val="11"/>
      <color theme="1"/>
      <name val="Arial"/>
      <family val="2"/>
    </font>
    <font>
      <b/>
      <i/>
      <sz val="10"/>
      <color theme="1"/>
      <name val="Arial"/>
      <family val="2"/>
    </font>
    <font>
      <u/>
      <sz val="10"/>
      <color theme="1"/>
      <name val="Arial"/>
      <family val="2"/>
    </font>
    <font>
      <b/>
      <sz val="12"/>
      <color rgb="FFFF0000"/>
      <name val="Arial"/>
      <family val="2"/>
    </font>
    <font>
      <u/>
      <sz val="11"/>
      <name val="Arial"/>
      <family val="2"/>
    </font>
    <font>
      <b/>
      <sz val="11"/>
      <color indexed="8"/>
      <name val="Arial"/>
      <family val="2"/>
    </font>
    <font>
      <sz val="12"/>
      <color indexed="8"/>
      <name val="Arial"/>
      <family val="2"/>
    </font>
    <font>
      <b/>
      <sz val="12"/>
      <color indexed="8"/>
      <name val="Arial"/>
      <family val="2"/>
    </font>
    <font>
      <u/>
      <sz val="10"/>
      <color indexed="8"/>
      <name val="Arial"/>
      <family val="2"/>
    </font>
    <font>
      <i/>
      <sz val="12"/>
      <name val="Arial"/>
      <family val="2"/>
    </font>
    <font>
      <b/>
      <i/>
      <sz val="10"/>
      <color rgb="FFFF0000"/>
      <name val="Arial"/>
      <family val="2"/>
    </font>
    <font>
      <b/>
      <vertAlign val="superscript"/>
      <sz val="10"/>
      <name val="Arial"/>
      <family val="2"/>
    </font>
    <font>
      <sz val="10"/>
      <color rgb="FFFF0000"/>
      <name val="Arial Unicode MS"/>
      <family val="2"/>
    </font>
    <font>
      <sz val="10"/>
      <name val="Arial"/>
      <family val="2"/>
    </font>
    <font>
      <vertAlign val="superscript"/>
      <sz val="11"/>
      <name val="Arial"/>
      <family val="2"/>
    </font>
    <font>
      <i/>
      <vertAlign val="superscript"/>
      <sz val="11"/>
      <name val="Arial"/>
      <family val="2"/>
    </font>
    <font>
      <b/>
      <sz val="11"/>
      <color theme="1"/>
      <name val="Arial"/>
      <family val="2"/>
    </font>
    <font>
      <i/>
      <sz val="11"/>
      <color theme="1"/>
      <name val="Arial"/>
      <family val="2"/>
    </font>
    <font>
      <vertAlign val="superscript"/>
      <sz val="11"/>
      <color theme="1"/>
      <name val="Arial"/>
      <family val="2"/>
    </font>
    <font>
      <i/>
      <vertAlign val="superscript"/>
      <sz val="11"/>
      <color theme="1"/>
      <name val="Arial"/>
      <family val="2"/>
    </font>
    <font>
      <b/>
      <i/>
      <sz val="12"/>
      <color theme="1"/>
      <name val="Arial"/>
      <family val="2"/>
    </font>
    <font>
      <i/>
      <sz val="12"/>
      <color theme="1"/>
      <name val="Arial"/>
      <family val="2"/>
    </font>
    <font>
      <b/>
      <i/>
      <sz val="12"/>
      <name val="Arial"/>
      <family val="2"/>
    </font>
    <font>
      <u/>
      <sz val="12"/>
      <name val="Arial"/>
      <family val="2"/>
    </font>
    <font>
      <sz val="12"/>
      <color theme="1"/>
      <name val="Arial"/>
      <family val="2"/>
    </font>
    <font>
      <sz val="11"/>
      <color rgb="FF92D050"/>
      <name val="Arial"/>
      <family val="2"/>
    </font>
    <font>
      <b/>
      <u/>
      <sz val="11"/>
      <name val="Arial"/>
      <family val="2"/>
    </font>
    <font>
      <i/>
      <sz val="10"/>
      <color indexed="8"/>
      <name val="Arial"/>
      <family val="2"/>
    </font>
    <font>
      <sz val="11"/>
      <color indexed="13"/>
      <name val="Arial"/>
      <family val="2"/>
    </font>
    <font>
      <sz val="11"/>
      <color rgb="FF00B0F0"/>
      <name val="Arial"/>
      <family val="2"/>
    </font>
    <font>
      <b/>
      <i/>
      <sz val="11"/>
      <color indexed="8"/>
      <name val="Arial"/>
      <family val="2"/>
    </font>
    <font>
      <sz val="11"/>
      <name val="Times New Roman"/>
      <family val="1"/>
    </font>
    <font>
      <sz val="11"/>
      <color theme="1"/>
      <name val="Times New Roman"/>
      <family val="1"/>
    </font>
    <font>
      <sz val="11.5"/>
      <name val="Times New Roman"/>
      <family val="1"/>
    </font>
    <font>
      <b/>
      <sz val="11"/>
      <color theme="1"/>
      <name val="Times New Roman"/>
      <family val="1"/>
    </font>
    <font>
      <sz val="11"/>
      <color rgb="FF000000"/>
      <name val="Times New Roman"/>
      <family val="1"/>
    </font>
    <font>
      <b/>
      <sz val="11"/>
      <color rgb="FF000000"/>
      <name val="Times New Roman"/>
      <family val="1"/>
    </font>
    <font>
      <sz val="11"/>
      <color rgb="FF000000"/>
      <name val="Arial"/>
      <family val="2"/>
    </font>
    <font>
      <i/>
      <sz val="10"/>
      <color rgb="FF000000"/>
      <name val="Arial"/>
      <family val="2"/>
    </font>
    <font>
      <i/>
      <vertAlign val="superscript"/>
      <sz val="10"/>
      <name val="Arial"/>
      <family val="2"/>
    </font>
    <font>
      <i/>
      <vertAlign val="superscript"/>
      <sz val="10"/>
      <color rgb="FF000000"/>
      <name val="Arial"/>
    </font>
    <font>
      <i/>
      <sz val="10"/>
      <color rgb="FF000000"/>
      <name val="Arial"/>
    </font>
  </fonts>
  <fills count="61">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8"/>
      </patternFill>
    </fill>
    <fill>
      <patternFill patternType="solid">
        <fgColor theme="8" tint="0.79998168889431442"/>
        <bgColor indexed="65"/>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9"/>
      </patternFill>
    </fill>
    <fill>
      <patternFill patternType="solid">
        <fgColor indexed="26"/>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47"/>
      </patternFill>
    </fill>
    <fill>
      <patternFill patternType="solid">
        <fgColor indexed="44"/>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tint="-4.9989318521683403E-2"/>
        <bgColor indexed="64"/>
      </patternFill>
    </fill>
    <fill>
      <patternFill patternType="solid">
        <fgColor theme="0" tint="-0.14996795556505021"/>
        <bgColor indexed="64"/>
      </patternFill>
    </fill>
  </fills>
  <borders count="8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style="double">
        <color indexed="64"/>
      </top>
      <bottom/>
      <diagonal/>
    </border>
    <border>
      <left style="thin">
        <color indexed="64"/>
      </left>
      <right/>
      <top/>
      <bottom/>
      <diagonal/>
    </border>
    <border>
      <left style="thin">
        <color indexed="64"/>
      </left>
      <right/>
      <top/>
      <bottom style="thin">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auto="1"/>
      </left>
      <right style="hair">
        <color auto="1"/>
      </right>
      <top/>
      <bottom/>
      <diagonal/>
    </border>
    <border>
      <left style="hair">
        <color indexed="64"/>
      </left>
      <right style="hair">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right style="hair">
        <color indexed="64"/>
      </right>
      <top style="thin">
        <color indexed="64"/>
      </top>
      <bottom style="thin">
        <color indexed="64"/>
      </bottom>
      <diagonal/>
    </border>
    <border>
      <left style="hair">
        <color indexed="64"/>
      </left>
      <right/>
      <top/>
      <bottom style="thin">
        <color indexed="64"/>
      </bottom>
      <diagonal/>
    </border>
    <border>
      <left style="hair">
        <color indexed="64"/>
      </left>
      <right/>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right/>
      <top style="thin">
        <color indexed="64"/>
      </top>
      <bottom/>
      <diagonal/>
    </border>
    <border>
      <left/>
      <right/>
      <top style="thin">
        <color auto="1"/>
      </top>
      <bottom style="thin">
        <color auto="1"/>
      </bottom>
      <diagonal/>
    </border>
    <border>
      <left/>
      <right style="thin">
        <color indexed="64"/>
      </right>
      <top style="thin">
        <color indexed="64"/>
      </top>
      <bottom/>
      <diagonal/>
    </border>
    <border>
      <left/>
      <right style="hair">
        <color indexed="64"/>
      </right>
      <top style="thin">
        <color indexed="64"/>
      </top>
      <bottom/>
      <diagonal/>
    </border>
    <border>
      <left style="thin">
        <color indexed="64"/>
      </left>
      <right/>
      <top style="thin">
        <color auto="1"/>
      </top>
      <bottom/>
      <diagonal/>
    </border>
    <border>
      <left/>
      <right/>
      <top style="thin">
        <color rgb="FF000000"/>
      </top>
      <bottom style="thin">
        <color rgb="FF000000"/>
      </bottom>
      <diagonal/>
    </border>
    <border>
      <left/>
      <right/>
      <top style="thin">
        <color rgb="FF000000"/>
      </top>
      <bottom style="thin">
        <color indexed="64"/>
      </bottom>
      <diagonal/>
    </border>
    <border>
      <left/>
      <right/>
      <top style="thin">
        <color auto="1"/>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s>
  <cellStyleXfs count="1627">
    <xf numFmtId="0" fontId="0" fillId="0" borderId="0"/>
    <xf numFmtId="165" fontId="17" fillId="0" borderId="0" applyFont="0" applyFill="0" applyBorder="0" applyAlignment="0" applyProtection="0"/>
    <xf numFmtId="0" fontId="27" fillId="0" borderId="0"/>
    <xf numFmtId="165" fontId="31"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0" fontId="17" fillId="0" borderId="0"/>
    <xf numFmtId="0" fontId="17" fillId="0" borderId="0"/>
    <xf numFmtId="0" fontId="17" fillId="0" borderId="0"/>
    <xf numFmtId="0" fontId="16" fillId="0" borderId="0"/>
    <xf numFmtId="9" fontId="17" fillId="0" borderId="0" applyFont="0" applyFill="0" applyBorder="0" applyAlignment="0" applyProtection="0"/>
    <xf numFmtId="9" fontId="17" fillId="0" borderId="0" applyFont="0" applyFill="0" applyBorder="0" applyAlignment="0" applyProtection="0"/>
    <xf numFmtId="0" fontId="15" fillId="0" borderId="0"/>
    <xf numFmtId="0" fontId="17" fillId="0" borderId="0"/>
    <xf numFmtId="0" fontId="36" fillId="0" borderId="0"/>
    <xf numFmtId="0" fontId="42" fillId="7" borderId="0" applyNumberFormat="0" applyBorder="0" applyAlignment="0" applyProtection="0"/>
    <xf numFmtId="0" fontId="14" fillId="0" borderId="0"/>
    <xf numFmtId="165" fontId="17" fillId="0" borderId="0" applyFont="0" applyFill="0" applyBorder="0" applyAlignment="0" applyProtection="0"/>
    <xf numFmtId="165" fontId="17" fillId="0" borderId="0" applyFont="0" applyFill="0" applyBorder="0" applyAlignment="0" applyProtection="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1" fillId="0" borderId="0"/>
    <xf numFmtId="0" fontId="11" fillId="0" borderId="0"/>
    <xf numFmtId="165" fontId="17" fillId="0" borderId="0" applyFont="0" applyFill="0" applyBorder="0" applyAlignment="0" applyProtection="0"/>
    <xf numFmtId="165" fontId="17" fillId="0" borderId="0" applyFont="0" applyFill="0" applyBorder="0" applyAlignment="0" applyProtection="0"/>
    <xf numFmtId="0" fontId="11" fillId="0" borderId="0"/>
    <xf numFmtId="0" fontId="17" fillId="0" borderId="0"/>
    <xf numFmtId="165" fontId="17" fillId="0" borderId="0" applyFont="0" applyFill="0" applyBorder="0" applyAlignment="0" applyProtection="0"/>
    <xf numFmtId="0" fontId="11" fillId="17" borderId="0" applyNumberFormat="0" applyBorder="0" applyAlignment="0" applyProtection="0"/>
    <xf numFmtId="0" fontId="11" fillId="21" borderId="0" applyNumberFormat="0" applyBorder="0" applyAlignment="0" applyProtection="0"/>
    <xf numFmtId="0" fontId="11" fillId="24" borderId="0" applyNumberFormat="0" applyBorder="0" applyAlignment="0" applyProtection="0"/>
    <xf numFmtId="0" fontId="11" fillId="28" borderId="0" applyNumberFormat="0" applyBorder="0" applyAlignment="0" applyProtection="0"/>
    <xf numFmtId="0" fontId="11" fillId="8" borderId="0" applyNumberFormat="0" applyBorder="0" applyAlignment="0" applyProtection="0"/>
    <xf numFmtId="0" fontId="11" fillId="34" borderId="0" applyNumberFormat="0" applyBorder="0" applyAlignment="0" applyProtection="0"/>
    <xf numFmtId="0" fontId="11" fillId="18"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9"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42" fillId="19" borderId="0" applyNumberFormat="0" applyBorder="0" applyAlignment="0" applyProtection="0"/>
    <xf numFmtId="0" fontId="60" fillId="37" borderId="0" applyNumberFormat="0" applyBorder="0" applyAlignment="0" applyProtection="0"/>
    <xf numFmtId="0" fontId="42" fillId="26" borderId="0" applyNumberFormat="0" applyBorder="0" applyAlignment="0" applyProtection="0"/>
    <xf numFmtId="0" fontId="42" fillId="30" borderId="0" applyNumberFormat="0" applyBorder="0" applyAlignment="0" applyProtection="0"/>
    <xf numFmtId="0" fontId="42" fillId="32" borderId="0" applyNumberFormat="0" applyBorder="0" applyAlignment="0" applyProtection="0"/>
    <xf numFmtId="0" fontId="42" fillId="36" borderId="0" applyNumberFormat="0" applyBorder="0" applyAlignment="0" applyProtection="0"/>
    <xf numFmtId="0" fontId="42" fillId="16" borderId="0" applyNumberFormat="0" applyBorder="0" applyAlignment="0" applyProtection="0"/>
    <xf numFmtId="0" fontId="42" fillId="20" borderId="0" applyNumberFormat="0" applyBorder="0" applyAlignment="0" applyProtection="0"/>
    <xf numFmtId="0" fontId="42" fillId="23" borderId="0" applyNumberFormat="0" applyBorder="0" applyAlignment="0" applyProtection="0"/>
    <xf numFmtId="0" fontId="42" fillId="27" borderId="0" applyNumberFormat="0" applyBorder="0" applyAlignment="0" applyProtection="0"/>
    <xf numFmtId="0" fontId="42" fillId="33" borderId="0" applyNumberFormat="0" applyBorder="0" applyAlignment="0" applyProtection="0"/>
    <xf numFmtId="0" fontId="51" fillId="10" borderId="0" applyNumberFormat="0" applyBorder="0" applyAlignment="0" applyProtection="0"/>
    <xf numFmtId="0" fontId="55" fillId="13" borderId="32" applyNumberFormat="0" applyAlignment="0" applyProtection="0"/>
    <xf numFmtId="0" fontId="57" fillId="14" borderId="35" applyNumberFormat="0" applyAlignment="0" applyProtection="0"/>
    <xf numFmtId="165" fontId="61" fillId="0" borderId="0" applyFont="0" applyFill="0" applyBorder="0" applyAlignment="0" applyProtection="0"/>
    <xf numFmtId="0" fontId="59" fillId="0" borderId="0" applyNumberFormat="0" applyFill="0" applyBorder="0" applyAlignment="0" applyProtection="0"/>
    <xf numFmtId="0" fontId="50" fillId="9" borderId="0" applyNumberFormat="0" applyBorder="0" applyAlignment="0" applyProtection="0"/>
    <xf numFmtId="0" fontId="47" fillId="0" borderId="29" applyNumberFormat="0" applyFill="0" applyAlignment="0" applyProtection="0"/>
    <xf numFmtId="0" fontId="48" fillId="0" borderId="30" applyNumberFormat="0" applyFill="0" applyAlignment="0" applyProtection="0"/>
    <xf numFmtId="0" fontId="49" fillId="0" borderId="31" applyNumberFormat="0" applyFill="0" applyAlignment="0" applyProtection="0"/>
    <xf numFmtId="0" fontId="49" fillId="0" borderId="0" applyNumberFormat="0" applyFill="0" applyBorder="0" applyAlignment="0" applyProtection="0"/>
    <xf numFmtId="0" fontId="53" fillId="12" borderId="32" applyNumberFormat="0" applyAlignment="0" applyProtection="0"/>
    <xf numFmtId="0" fontId="56" fillId="0" borderId="34" applyNumberFormat="0" applyFill="0" applyAlignment="0" applyProtection="0"/>
    <xf numFmtId="0" fontId="52" fillId="11" borderId="0" applyNumberFormat="0" applyBorder="0" applyAlignment="0" applyProtection="0"/>
    <xf numFmtId="0" fontId="11" fillId="15" borderId="36" applyNumberFormat="0" applyFont="0" applyAlignment="0" applyProtection="0"/>
    <xf numFmtId="0" fontId="54" fillId="13" borderId="33" applyNumberFormat="0" applyAlignment="0" applyProtection="0"/>
    <xf numFmtId="0" fontId="46" fillId="0" borderId="0" applyNumberFormat="0" applyFill="0" applyBorder="0" applyAlignment="0" applyProtection="0"/>
    <xf numFmtId="0" fontId="38" fillId="0" borderId="37" applyNumberFormat="0" applyFill="0" applyAlignment="0" applyProtection="0"/>
    <xf numFmtId="0" fontId="58" fillId="0" borderId="0" applyNumberForma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0" fontId="17" fillId="38" borderId="38" applyNumberFormat="0" applyFont="0" applyAlignment="0" applyProtection="0"/>
    <xf numFmtId="0" fontId="17" fillId="38" borderId="38" applyNumberFormat="0" applyFont="0" applyAlignment="0" applyProtection="0"/>
    <xf numFmtId="0" fontId="17" fillId="38" borderId="38" applyNumberFormat="0" applyFont="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165" fontId="17"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8" borderId="0" applyNumberFormat="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17" borderId="0" applyNumberFormat="0" applyBorder="0" applyAlignment="0" applyProtection="0"/>
    <xf numFmtId="0" fontId="9" fillId="21" borderId="0" applyNumberFormat="0" applyBorder="0" applyAlignment="0" applyProtection="0"/>
    <xf numFmtId="0" fontId="9" fillId="24" borderId="0" applyNumberFormat="0" applyBorder="0" applyAlignment="0" applyProtection="0"/>
    <xf numFmtId="0" fontId="9" fillId="28" borderId="0" applyNumberFormat="0" applyBorder="0" applyAlignment="0" applyProtection="0"/>
    <xf numFmtId="0" fontId="9" fillId="8" borderId="0" applyNumberFormat="0" applyBorder="0" applyAlignment="0" applyProtection="0"/>
    <xf numFmtId="0" fontId="9" fillId="34"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5" borderId="0" applyNumberFormat="0" applyBorder="0" applyAlignment="0" applyProtection="0"/>
    <xf numFmtId="0" fontId="9" fillId="29" borderId="0" applyNumberFormat="0" applyBorder="0" applyAlignment="0" applyProtection="0"/>
    <xf numFmtId="0" fontId="9" fillId="31" borderId="0" applyNumberFormat="0" applyBorder="0" applyAlignment="0" applyProtection="0"/>
    <xf numFmtId="0" fontId="9" fillId="35" borderId="0" applyNumberFormat="0" applyBorder="0" applyAlignment="0" applyProtection="0"/>
    <xf numFmtId="0" fontId="9" fillId="15" borderId="36" applyNumberFormat="0" applyFont="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7" fillId="38" borderId="39" applyNumberFormat="0" applyFont="0" applyAlignment="0" applyProtection="0"/>
    <xf numFmtId="0" fontId="17" fillId="38" borderId="39" applyNumberFormat="0" applyFont="0" applyAlignment="0" applyProtection="0"/>
    <xf numFmtId="0" fontId="17" fillId="38" borderId="39" applyNumberFormat="0" applyFont="0" applyAlignment="0" applyProtection="0"/>
    <xf numFmtId="0" fontId="8" fillId="8" borderId="0" applyNumberFormat="0" applyBorder="0" applyAlignment="0" applyProtection="0"/>
    <xf numFmtId="0" fontId="8" fillId="0" borderId="0"/>
    <xf numFmtId="0" fontId="36" fillId="40" borderId="0" applyNumberFormat="0" applyBorder="0" applyAlignment="0" applyProtection="0"/>
    <xf numFmtId="0" fontId="36" fillId="41" borderId="0" applyNumberFormat="0" applyBorder="0" applyAlignment="0" applyProtection="0"/>
    <xf numFmtId="0" fontId="36" fillId="42" borderId="0" applyNumberFormat="0" applyBorder="0" applyAlignment="0" applyProtection="0"/>
    <xf numFmtId="0" fontId="36" fillId="43"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36" fillId="44" borderId="0" applyNumberFormat="0" applyBorder="0" applyAlignment="0" applyProtection="0"/>
    <xf numFmtId="0" fontId="36" fillId="45" borderId="0" applyNumberFormat="0" applyBorder="0" applyAlignment="0" applyProtection="0"/>
    <xf numFmtId="0" fontId="36" fillId="37" borderId="0" applyNumberFormat="0" applyBorder="0" applyAlignment="0" applyProtection="0"/>
    <xf numFmtId="0" fontId="36" fillId="46" borderId="0" applyNumberFormat="0" applyBorder="0" applyAlignment="0" applyProtection="0"/>
    <xf numFmtId="0" fontId="36" fillId="43"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36" fillId="45"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36" fillId="47" borderId="0" applyNumberFormat="0" applyBorder="0" applyAlignment="0" applyProtection="0"/>
    <xf numFmtId="0" fontId="60" fillId="48" borderId="0" applyNumberFormat="0" applyBorder="0" applyAlignment="0" applyProtection="0"/>
    <xf numFmtId="0" fontId="60" fillId="37" borderId="0" applyNumberFormat="0" applyBorder="0" applyAlignment="0" applyProtection="0"/>
    <xf numFmtId="0" fontId="60" fillId="46" borderId="0" applyNumberFormat="0" applyBorder="0" applyAlignment="0" applyProtection="0"/>
    <xf numFmtId="0" fontId="60" fillId="49" borderId="0" applyNumberFormat="0" applyBorder="0" applyAlignment="0" applyProtection="0"/>
    <xf numFmtId="0" fontId="60" fillId="50" borderId="0" applyNumberFormat="0" applyBorder="0" applyAlignment="0" applyProtection="0"/>
    <xf numFmtId="0" fontId="60" fillId="51" borderId="0" applyNumberFormat="0" applyBorder="0" applyAlignment="0" applyProtection="0"/>
    <xf numFmtId="0" fontId="63" fillId="52" borderId="40" applyNumberFormat="0" applyAlignment="0" applyProtection="0"/>
    <xf numFmtId="0" fontId="64" fillId="41" borderId="0" applyNumberFormat="0" applyBorder="0" applyAlignment="0" applyProtection="0"/>
    <xf numFmtId="0" fontId="65" fillId="0" borderId="0" applyNumberFormat="0" applyFill="0" applyBorder="0" applyAlignment="0" applyProtection="0"/>
    <xf numFmtId="0" fontId="66" fillId="42" borderId="0" applyNumberFormat="0" applyBorder="0" applyAlignment="0" applyProtection="0"/>
    <xf numFmtId="0" fontId="67" fillId="44" borderId="40" applyNumberFormat="0" applyAlignment="0" applyProtection="0"/>
    <xf numFmtId="0" fontId="68" fillId="0" borderId="41" applyNumberFormat="0" applyFill="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0" fontId="69" fillId="53" borderId="42" applyNumberFormat="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1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8" fillId="0" borderId="0"/>
    <xf numFmtId="0" fontId="8" fillId="0" borderId="0"/>
    <xf numFmtId="0" fontId="8" fillId="0" borderId="0"/>
    <xf numFmtId="0" fontId="8" fillId="0" borderId="0"/>
    <xf numFmtId="0" fontId="8" fillId="0" borderId="0"/>
    <xf numFmtId="0" fontId="8" fillId="0" borderId="0"/>
    <xf numFmtId="0" fontId="70" fillId="54" borderId="0" applyNumberFormat="0" applyBorder="0" applyAlignment="0" applyProtection="0"/>
    <xf numFmtId="0" fontId="71" fillId="0" borderId="43" applyNumberFormat="0" applyFill="0" applyAlignment="0" applyProtection="0"/>
    <xf numFmtId="0" fontId="72" fillId="0" borderId="44" applyNumberFormat="0" applyFill="0" applyAlignment="0" applyProtection="0"/>
    <xf numFmtId="0" fontId="73" fillId="0" borderId="45" applyNumberFormat="0" applyFill="0" applyAlignment="0" applyProtection="0"/>
    <xf numFmtId="0" fontId="73" fillId="0" borderId="0" applyNumberFormat="0" applyFill="0" applyBorder="0" applyAlignment="0" applyProtection="0"/>
    <xf numFmtId="0" fontId="74" fillId="0" borderId="0" applyNumberFormat="0" applyFill="0" applyBorder="0" applyAlignment="0" applyProtection="0"/>
    <xf numFmtId="0" fontId="35" fillId="0" borderId="46" applyNumberFormat="0" applyFill="0" applyAlignment="0" applyProtection="0"/>
    <xf numFmtId="0" fontId="75" fillId="52" borderId="47" applyNumberFormat="0" applyAlignment="0" applyProtection="0"/>
    <xf numFmtId="0" fontId="60" fillId="55" borderId="0" applyNumberFormat="0" applyBorder="0" applyAlignment="0" applyProtection="0"/>
    <xf numFmtId="0" fontId="60" fillId="56" borderId="0" applyNumberFormat="0" applyBorder="0" applyAlignment="0" applyProtection="0"/>
    <xf numFmtId="0" fontId="60" fillId="57" borderId="0" applyNumberFormat="0" applyBorder="0" applyAlignment="0" applyProtection="0"/>
    <xf numFmtId="0" fontId="60" fillId="49" borderId="0" applyNumberFormat="0" applyBorder="0" applyAlignment="0" applyProtection="0"/>
    <xf numFmtId="0" fontId="60" fillId="50" borderId="0" applyNumberFormat="0" applyBorder="0" applyAlignment="0" applyProtection="0"/>
    <xf numFmtId="0" fontId="60" fillId="58" borderId="0" applyNumberFormat="0" applyBorder="0" applyAlignment="0" applyProtection="0"/>
    <xf numFmtId="0" fontId="37" fillId="0" borderId="0" applyNumberFormat="0" applyFill="0" applyBorder="0" applyAlignment="0" applyProtection="0"/>
    <xf numFmtId="0" fontId="7" fillId="0" borderId="0"/>
    <xf numFmtId="0" fontId="6" fillId="0" borderId="0"/>
    <xf numFmtId="0" fontId="5" fillId="0" borderId="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4" fillId="0" borderId="0"/>
    <xf numFmtId="0" fontId="4" fillId="0" borderId="0"/>
    <xf numFmtId="0" fontId="4" fillId="0" borderId="0"/>
    <xf numFmtId="43" fontId="17" fillId="0" borderId="0" applyFont="0" applyFill="0" applyBorder="0" applyAlignment="0" applyProtection="0"/>
    <xf numFmtId="43" fontId="17"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7" fillId="0" borderId="0" applyFont="0" applyFill="0" applyBorder="0" applyAlignment="0" applyProtection="0"/>
    <xf numFmtId="43" fontId="17" fillId="0" borderId="0" applyFont="0" applyFill="0" applyBorder="0" applyAlignment="0" applyProtection="0"/>
    <xf numFmtId="0" fontId="4" fillId="0" borderId="0"/>
    <xf numFmtId="43" fontId="17" fillId="0" borderId="0" applyFont="0" applyFill="0" applyBorder="0" applyAlignment="0" applyProtection="0"/>
    <xf numFmtId="0" fontId="4" fillId="17" borderId="0" applyNumberFormat="0" applyBorder="0" applyAlignment="0" applyProtection="0"/>
    <xf numFmtId="0" fontId="4" fillId="21"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8" borderId="0" applyNumberFormat="0" applyBorder="0" applyAlignment="0" applyProtection="0"/>
    <xf numFmtId="0" fontId="4" fillId="34" borderId="0" applyNumberFormat="0" applyBorder="0" applyAlignment="0" applyProtection="0"/>
    <xf numFmtId="0" fontId="4" fillId="18" borderId="0" applyNumberFormat="0" applyBorder="0" applyAlignment="0" applyProtection="0"/>
    <xf numFmtId="0" fontId="4" fillId="22" borderId="0" applyNumberFormat="0" applyBorder="0" applyAlignment="0" applyProtection="0"/>
    <xf numFmtId="0" fontId="4" fillId="25" borderId="0" applyNumberFormat="0" applyBorder="0" applyAlignment="0" applyProtection="0"/>
    <xf numFmtId="0" fontId="4" fillId="29"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43" fontId="61" fillId="0" borderId="0" applyFont="0" applyFill="0" applyBorder="0" applyAlignment="0" applyProtection="0"/>
    <xf numFmtId="0" fontId="4" fillId="15" borderId="36" applyNumberFormat="0" applyFont="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38" borderId="69" applyNumberFormat="0" applyFont="0" applyAlignment="0" applyProtection="0"/>
    <xf numFmtId="0" fontId="17" fillId="38" borderId="69" applyNumberFormat="0" applyFont="0" applyAlignment="0" applyProtection="0"/>
    <xf numFmtId="0" fontId="17" fillId="38" borderId="69" applyNumberFormat="0" applyFont="0" applyAlignment="0" applyProtection="0"/>
    <xf numFmtId="0" fontId="4" fillId="0" borderId="0"/>
    <xf numFmtId="0" fontId="4" fillId="0" borderId="0"/>
    <xf numFmtId="0" fontId="4" fillId="0" borderId="0"/>
    <xf numFmtId="0" fontId="4" fillId="0" borderId="0"/>
    <xf numFmtId="43" fontId="17"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8"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17" borderId="0" applyNumberFormat="0" applyBorder="0" applyAlignment="0" applyProtection="0"/>
    <xf numFmtId="0" fontId="4" fillId="21"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8" borderId="0" applyNumberFormat="0" applyBorder="0" applyAlignment="0" applyProtection="0"/>
    <xf numFmtId="0" fontId="4" fillId="34" borderId="0" applyNumberFormat="0" applyBorder="0" applyAlignment="0" applyProtection="0"/>
    <xf numFmtId="0" fontId="4" fillId="18" borderId="0" applyNumberFormat="0" applyBorder="0" applyAlignment="0" applyProtection="0"/>
    <xf numFmtId="0" fontId="4" fillId="22" borderId="0" applyNumberFormat="0" applyBorder="0" applyAlignment="0" applyProtection="0"/>
    <xf numFmtId="0" fontId="4" fillId="25" borderId="0" applyNumberFormat="0" applyBorder="0" applyAlignment="0" applyProtection="0"/>
    <xf numFmtId="0" fontId="4" fillId="29"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15" borderId="36"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38" borderId="69" applyNumberFormat="0" applyFont="0" applyAlignment="0" applyProtection="0"/>
    <xf numFmtId="0" fontId="17" fillId="38" borderId="69" applyNumberFormat="0" applyFont="0" applyAlignment="0" applyProtection="0"/>
    <xf numFmtId="0" fontId="17" fillId="38" borderId="69" applyNumberFormat="0" applyFont="0" applyAlignment="0" applyProtection="0"/>
    <xf numFmtId="0" fontId="4" fillId="8" borderId="0" applyNumberFormat="0" applyBorder="0" applyAlignment="0" applyProtection="0"/>
    <xf numFmtId="0" fontId="4" fillId="0" borderId="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63" fillId="52" borderId="70" applyNumberFormat="0" applyAlignment="0" applyProtection="0"/>
    <xf numFmtId="0" fontId="67" fillId="44" borderId="70"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5" fillId="0" borderId="71" applyNumberFormat="0" applyFill="0" applyAlignment="0" applyProtection="0"/>
    <xf numFmtId="0" fontId="75" fillId="52" borderId="72" applyNumberFormat="0" applyAlignment="0" applyProtection="0"/>
    <xf numFmtId="0" fontId="4" fillId="0" borderId="0"/>
    <xf numFmtId="0" fontId="4" fillId="0" borderId="0"/>
    <xf numFmtId="0" fontId="4" fillId="0" borderId="0"/>
    <xf numFmtId="43" fontId="17" fillId="0" borderId="0" applyFont="0" applyFill="0" applyBorder="0" applyAlignment="0" applyProtection="0"/>
    <xf numFmtId="0" fontId="4" fillId="8" borderId="0" applyNumberFormat="0" applyBorder="0" applyAlignment="0" applyProtection="0"/>
    <xf numFmtId="0" fontId="4" fillId="0" borderId="0"/>
    <xf numFmtId="0" fontId="3" fillId="0" borderId="0"/>
    <xf numFmtId="0" fontId="3" fillId="0" borderId="0"/>
    <xf numFmtId="0" fontId="3" fillId="8"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8" borderId="0" applyNumberFormat="0" applyBorder="0" applyAlignment="0" applyProtection="0"/>
    <xf numFmtId="0" fontId="3" fillId="3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15" borderId="36" applyNumberFormat="0" applyFon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8" borderId="0" applyNumberFormat="0" applyBorder="0" applyAlignment="0" applyProtection="0"/>
    <xf numFmtId="0" fontId="3" fillId="3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15" borderId="36" applyNumberFormat="0" applyFon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0" applyNumberFormat="0" applyBorder="0" applyAlignment="0" applyProtection="0"/>
    <xf numFmtId="0" fontId="3" fillId="0" borderId="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3" fillId="0" borderId="0"/>
    <xf numFmtId="0" fontId="3" fillId="0" borderId="0"/>
    <xf numFmtId="0" fontId="3" fillId="0" borderId="0"/>
    <xf numFmtId="43" fontId="17" fillId="0" borderId="0" applyFont="0" applyFill="0" applyBorder="0" applyAlignment="0" applyProtection="0"/>
    <xf numFmtId="43" fontId="1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43" fontId="17" fillId="0" borderId="0" applyFont="0" applyFill="0" applyBorder="0" applyAlignment="0" applyProtection="0"/>
    <xf numFmtId="0" fontId="3" fillId="0" borderId="0"/>
    <xf numFmtId="43" fontId="17" fillId="0" borderId="0" applyFont="0" applyFill="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8" borderId="0" applyNumberFormat="0" applyBorder="0" applyAlignment="0" applyProtection="0"/>
    <xf numFmtId="0" fontId="3" fillId="3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43" fontId="61" fillId="0" borderId="0" applyFont="0" applyFill="0" applyBorder="0" applyAlignment="0" applyProtection="0"/>
    <xf numFmtId="0" fontId="3" fillId="15" borderId="36" applyNumberFormat="0" applyFont="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7"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8" borderId="0" applyNumberFormat="0" applyBorder="0" applyAlignment="0" applyProtection="0"/>
    <xf numFmtId="0" fontId="3" fillId="3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15" borderId="36" applyNumberFormat="0" applyFon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0" applyNumberFormat="0" applyBorder="0" applyAlignment="0" applyProtection="0"/>
    <xf numFmtId="0" fontId="3" fillId="0" borderId="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3" fillId="8" borderId="0" applyNumberFormat="0" applyBorder="0" applyAlignment="0" applyProtection="0"/>
    <xf numFmtId="0" fontId="3" fillId="0" borderId="0"/>
    <xf numFmtId="0" fontId="2" fillId="0" borderId="0"/>
    <xf numFmtId="0" fontId="2" fillId="0" borderId="0"/>
    <xf numFmtId="0" fontId="2" fillId="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7"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8" borderId="0" applyNumberFormat="0" applyBorder="0" applyAlignment="0" applyProtection="0"/>
    <xf numFmtId="0" fontId="2" fillId="3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15" borderId="36"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7"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8" borderId="0" applyNumberFormat="0" applyBorder="0" applyAlignment="0" applyProtection="0"/>
    <xf numFmtId="0" fontId="2" fillId="3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15" borderId="36"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8" borderId="0" applyNumberFormat="0" applyBorder="0" applyAlignment="0" applyProtection="0"/>
    <xf numFmtId="0" fontId="2" fillId="0" borderId="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2" fillId="0" borderId="0"/>
    <xf numFmtId="0" fontId="2" fillId="0" borderId="0"/>
    <xf numFmtId="0" fontId="2" fillId="0" borderId="0"/>
    <xf numFmtId="43" fontId="17" fillId="0" borderId="0" applyFont="0" applyFill="0" applyBorder="0" applyAlignment="0" applyProtection="0"/>
    <xf numFmtId="43"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7" fillId="0" borderId="0" applyFont="0" applyFill="0" applyBorder="0" applyAlignment="0" applyProtection="0"/>
    <xf numFmtId="43" fontId="17" fillId="0" borderId="0" applyFont="0" applyFill="0" applyBorder="0" applyAlignment="0" applyProtection="0"/>
    <xf numFmtId="0" fontId="2" fillId="0" borderId="0"/>
    <xf numFmtId="43" fontId="17" fillId="0" borderId="0" applyFont="0" applyFill="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8" borderId="0" applyNumberFormat="0" applyBorder="0" applyAlignment="0" applyProtection="0"/>
    <xf numFmtId="0" fontId="2" fillId="3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43" fontId="61" fillId="0" borderId="0" applyFont="0" applyFill="0" applyBorder="0" applyAlignment="0" applyProtection="0"/>
    <xf numFmtId="0" fontId="2" fillId="15" borderId="36" applyNumberFormat="0" applyFont="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2" fillId="0" borderId="0"/>
    <xf numFmtId="0" fontId="2" fillId="0" borderId="0"/>
    <xf numFmtId="0" fontId="2" fillId="0" borderId="0"/>
    <xf numFmtId="0" fontId="2" fillId="0" borderId="0"/>
    <xf numFmtId="43"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7"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8" borderId="0" applyNumberFormat="0" applyBorder="0" applyAlignment="0" applyProtection="0"/>
    <xf numFmtId="0" fontId="2" fillId="3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15" borderId="36"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8" borderId="0" applyNumberFormat="0" applyBorder="0" applyAlignment="0" applyProtection="0"/>
    <xf numFmtId="0" fontId="2" fillId="0" borderId="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7" fillId="0" borderId="0" applyFont="0" applyFill="0" applyBorder="0" applyAlignment="0" applyProtection="0"/>
    <xf numFmtId="0" fontId="2" fillId="8" borderId="0" applyNumberFormat="0" applyBorder="0" applyAlignment="0" applyProtection="0"/>
    <xf numFmtId="0" fontId="2" fillId="0" borderId="0"/>
    <xf numFmtId="0" fontId="2" fillId="0" borderId="0"/>
    <xf numFmtId="0" fontId="2" fillId="0" borderId="0"/>
    <xf numFmtId="0" fontId="2" fillId="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7"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8" borderId="0" applyNumberFormat="0" applyBorder="0" applyAlignment="0" applyProtection="0"/>
    <xf numFmtId="0" fontId="2" fillId="3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15" borderId="36"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7"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8" borderId="0" applyNumberFormat="0" applyBorder="0" applyAlignment="0" applyProtection="0"/>
    <xf numFmtId="0" fontId="2" fillId="3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15" borderId="36"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8" borderId="0" applyNumberFormat="0" applyBorder="0" applyAlignment="0" applyProtection="0"/>
    <xf numFmtId="0" fontId="2" fillId="0" borderId="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2" fillId="0" borderId="0"/>
    <xf numFmtId="0" fontId="2" fillId="0" borderId="0"/>
    <xf numFmtId="0" fontId="2" fillId="0" borderId="0"/>
    <xf numFmtId="43" fontId="17" fillId="0" borderId="0" applyFont="0" applyFill="0" applyBorder="0" applyAlignment="0" applyProtection="0"/>
    <xf numFmtId="43"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7" fillId="0" borderId="0" applyFont="0" applyFill="0" applyBorder="0" applyAlignment="0" applyProtection="0"/>
    <xf numFmtId="43" fontId="17" fillId="0" borderId="0" applyFont="0" applyFill="0" applyBorder="0" applyAlignment="0" applyProtection="0"/>
    <xf numFmtId="0" fontId="2" fillId="0" borderId="0"/>
    <xf numFmtId="43" fontId="17" fillId="0" borderId="0" applyFont="0" applyFill="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8" borderId="0" applyNumberFormat="0" applyBorder="0" applyAlignment="0" applyProtection="0"/>
    <xf numFmtId="0" fontId="2" fillId="3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43" fontId="61" fillId="0" borderId="0" applyFont="0" applyFill="0" applyBorder="0" applyAlignment="0" applyProtection="0"/>
    <xf numFmtId="0" fontId="2" fillId="15" borderId="36" applyNumberFormat="0" applyFont="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2" fillId="0" borderId="0"/>
    <xf numFmtId="0" fontId="2" fillId="0" borderId="0"/>
    <xf numFmtId="0" fontId="2" fillId="0" borderId="0"/>
    <xf numFmtId="0" fontId="2" fillId="0" borderId="0"/>
    <xf numFmtId="43"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7"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8" borderId="0" applyNumberFormat="0" applyBorder="0" applyAlignment="0" applyProtection="0"/>
    <xf numFmtId="0" fontId="2" fillId="3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15" borderId="36"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8" borderId="0" applyNumberFormat="0" applyBorder="0" applyAlignment="0" applyProtection="0"/>
    <xf numFmtId="0" fontId="2" fillId="0" borderId="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7" fillId="0" borderId="0" applyFont="0" applyFill="0" applyBorder="0" applyAlignment="0" applyProtection="0"/>
    <xf numFmtId="0" fontId="2" fillId="8" borderId="0" applyNumberFormat="0" applyBorder="0" applyAlignment="0" applyProtection="0"/>
    <xf numFmtId="0" fontId="2" fillId="0" borderId="0"/>
    <xf numFmtId="0" fontId="1" fillId="0" borderId="0"/>
    <xf numFmtId="9" fontId="102" fillId="0" borderId="0" applyFont="0" applyFill="0" applyBorder="0" applyAlignment="0" applyProtection="0"/>
    <xf numFmtId="165" fontId="17" fillId="0" borderId="0" applyFont="0" applyFill="0" applyBorder="0" applyAlignment="0" applyProtection="0"/>
    <xf numFmtId="0" fontId="17" fillId="0" borderId="0"/>
    <xf numFmtId="0" fontId="17" fillId="0" borderId="0"/>
  </cellStyleXfs>
  <cellXfs count="1164">
    <xf numFmtId="0" fontId="0" fillId="0" borderId="0" xfId="0"/>
    <xf numFmtId="0" fontId="26" fillId="0" borderId="0" xfId="0" applyFont="1" applyProtection="1">
      <protection locked="0"/>
    </xf>
    <xf numFmtId="0" fontId="0" fillId="0" borderId="0" xfId="0" applyAlignment="1" applyProtection="1">
      <alignment horizontal="left"/>
      <protection locked="0"/>
    </xf>
    <xf numFmtId="0" fontId="0" fillId="0" borderId="0" xfId="0" applyAlignment="1" applyProtection="1">
      <alignment horizontal="center"/>
      <protection locked="0"/>
    </xf>
    <xf numFmtId="0" fontId="0" fillId="0" borderId="0" xfId="0" applyAlignment="1" applyProtection="1">
      <alignment horizontal="left" indent="1"/>
      <protection locked="0"/>
    </xf>
    <xf numFmtId="0" fontId="0" fillId="0" borderId="0" xfId="0" applyAlignment="1" applyProtection="1">
      <alignment horizontal="left" vertical="top" wrapText="1" indent="1"/>
      <protection locked="0"/>
    </xf>
    <xf numFmtId="0" fontId="27" fillId="0" borderId="0" xfId="0" applyFont="1" applyAlignment="1" applyProtection="1">
      <alignment horizontal="left" indent="1"/>
      <protection locked="0"/>
    </xf>
    <xf numFmtId="0" fontId="30" fillId="0" borderId="0" xfId="0" applyFont="1" applyProtection="1">
      <protection locked="0"/>
    </xf>
    <xf numFmtId="0" fontId="28" fillId="0" borderId="0" xfId="0" applyFont="1" applyProtection="1">
      <protection locked="0"/>
    </xf>
    <xf numFmtId="0" fontId="0" fillId="0" borderId="0" xfId="0" applyProtection="1">
      <protection locked="0"/>
    </xf>
    <xf numFmtId="0" fontId="17" fillId="0" borderId="0" xfId="0" applyFont="1" applyAlignment="1" applyProtection="1">
      <alignment horizontal="right"/>
      <protection locked="0"/>
    </xf>
    <xf numFmtId="0" fontId="17" fillId="0" borderId="0" xfId="0" applyFont="1" applyAlignment="1" applyProtection="1">
      <alignment horizontal="left" wrapText="1"/>
      <protection locked="0"/>
    </xf>
    <xf numFmtId="0" fontId="26" fillId="0" borderId="0" xfId="0" applyFont="1" applyAlignment="1" applyProtection="1">
      <alignment vertical="center"/>
      <protection locked="0"/>
    </xf>
    <xf numFmtId="14" fontId="0" fillId="0" borderId="0" xfId="0" applyNumberFormat="1" applyAlignment="1" applyProtection="1">
      <alignment horizontal="center" wrapText="1"/>
      <protection locked="0"/>
    </xf>
    <xf numFmtId="14" fontId="0" fillId="0" borderId="0" xfId="0" applyNumberFormat="1" applyAlignment="1" applyProtection="1">
      <alignment horizontal="center"/>
      <protection locked="0"/>
    </xf>
    <xf numFmtId="0" fontId="27" fillId="0" borderId="0" xfId="0" applyFont="1" applyProtection="1">
      <protection locked="0"/>
    </xf>
    <xf numFmtId="0" fontId="17" fillId="0" borderId="0" xfId="0" applyFont="1" applyProtection="1">
      <protection locked="0"/>
    </xf>
    <xf numFmtId="0" fontId="0" fillId="0" borderId="0" xfId="0" applyAlignment="1" applyProtection="1">
      <alignment wrapText="1"/>
      <protection locked="0"/>
    </xf>
    <xf numFmtId="49" fontId="0" fillId="0" borderId="0" xfId="0" applyNumberFormat="1" applyProtection="1">
      <protection locked="0"/>
    </xf>
    <xf numFmtId="49" fontId="0" fillId="0" borderId="0" xfId="0" applyNumberFormat="1" applyAlignment="1" applyProtection="1">
      <alignment horizontal="left"/>
      <protection locked="0"/>
    </xf>
    <xf numFmtId="0" fontId="43" fillId="0" borderId="0" xfId="0" applyFont="1" applyProtection="1">
      <protection locked="0"/>
    </xf>
    <xf numFmtId="0" fontId="20" fillId="0" borderId="0" xfId="0" applyFont="1" applyProtection="1">
      <protection locked="0"/>
    </xf>
    <xf numFmtId="0" fontId="17" fillId="0" borderId="0" xfId="16" applyFont="1" applyAlignment="1" applyProtection="1">
      <alignment vertical="top" wrapText="1"/>
      <protection locked="0"/>
    </xf>
    <xf numFmtId="165" fontId="30" fillId="0" borderId="0" xfId="1" applyFont="1" applyProtection="1">
      <protection locked="0"/>
    </xf>
    <xf numFmtId="3" fontId="30" fillId="0" borderId="1" xfId="1" applyNumberFormat="1" applyFont="1" applyFill="1" applyBorder="1" applyProtection="1">
      <protection locked="0"/>
    </xf>
    <xf numFmtId="3" fontId="30" fillId="0" borderId="0" xfId="1" applyNumberFormat="1" applyFont="1" applyProtection="1">
      <protection locked="0"/>
    </xf>
    <xf numFmtId="3" fontId="30" fillId="0" borderId="13" xfId="17" applyNumberFormat="1" applyFont="1" applyBorder="1" applyProtection="1">
      <protection locked="0"/>
    </xf>
    <xf numFmtId="3" fontId="30" fillId="0" borderId="0" xfId="1" applyNumberFormat="1" applyFont="1" applyFill="1" applyBorder="1" applyProtection="1">
      <protection locked="0"/>
    </xf>
    <xf numFmtId="3" fontId="30" fillId="0" borderId="0" xfId="1" applyNumberFormat="1" applyFont="1" applyBorder="1" applyProtection="1">
      <protection locked="0"/>
    </xf>
    <xf numFmtId="3" fontId="30" fillId="0" borderId="1" xfId="17" applyNumberFormat="1" applyFont="1" applyBorder="1" applyProtection="1">
      <protection locked="0"/>
    </xf>
    <xf numFmtId="3" fontId="30" fillId="3" borderId="4" xfId="17" applyNumberFormat="1" applyFont="1" applyFill="1" applyBorder="1" applyProtection="1">
      <protection locked="0"/>
    </xf>
    <xf numFmtId="3" fontId="30" fillId="0" borderId="0" xfId="17" applyNumberFormat="1" applyFont="1" applyProtection="1">
      <protection locked="0"/>
    </xf>
    <xf numFmtId="38" fontId="26" fillId="0" borderId="0" xfId="10" applyNumberFormat="1" applyFont="1" applyAlignment="1" applyProtection="1">
      <alignment horizontal="left"/>
      <protection locked="0"/>
    </xf>
    <xf numFmtId="0" fontId="17" fillId="0" borderId="0" xfId="10" applyProtection="1">
      <protection locked="0"/>
    </xf>
    <xf numFmtId="0" fontId="30" fillId="0" borderId="0" xfId="17" applyFont="1" applyProtection="1">
      <protection locked="0"/>
    </xf>
    <xf numFmtId="0" fontId="39" fillId="0" borderId="0" xfId="17" applyFont="1" applyProtection="1">
      <protection locked="0"/>
    </xf>
    <xf numFmtId="0" fontId="30" fillId="0" borderId="1" xfId="17" applyFont="1" applyBorder="1" applyProtection="1">
      <protection locked="0"/>
    </xf>
    <xf numFmtId="0" fontId="23" fillId="0" borderId="0" xfId="17" applyFont="1" applyAlignment="1" applyProtection="1">
      <alignment horizontal="center"/>
      <protection locked="0"/>
    </xf>
    <xf numFmtId="0" fontId="25" fillId="0" borderId="0" xfId="17" applyFont="1" applyProtection="1">
      <protection locked="0"/>
    </xf>
    <xf numFmtId="0" fontId="40" fillId="0" borderId="0" xfId="17" applyFont="1" applyProtection="1">
      <protection locked="0"/>
    </xf>
    <xf numFmtId="0" fontId="34" fillId="0" borderId="0" xfId="17" applyFont="1" applyProtection="1">
      <protection locked="0"/>
    </xf>
    <xf numFmtId="164" fontId="30" fillId="0" borderId="0" xfId="17" applyNumberFormat="1" applyFont="1" applyProtection="1">
      <protection locked="0"/>
    </xf>
    <xf numFmtId="164" fontId="30" fillId="0" borderId="1" xfId="17" applyNumberFormat="1" applyFont="1" applyBorder="1" applyProtection="1">
      <protection locked="0"/>
    </xf>
    <xf numFmtId="167" fontId="30" fillId="0" borderId="0" xfId="1" applyNumberFormat="1" applyFont="1" applyBorder="1" applyProtection="1">
      <protection locked="0"/>
    </xf>
    <xf numFmtId="167" fontId="30" fillId="0" borderId="0" xfId="1" applyNumberFormat="1" applyFont="1" applyFill="1" applyBorder="1" applyProtection="1">
      <protection locked="0"/>
    </xf>
    <xf numFmtId="10" fontId="30" fillId="0" borderId="1" xfId="14" applyNumberFormat="1" applyFont="1" applyFill="1" applyBorder="1" applyProtection="1">
      <protection locked="0"/>
    </xf>
    <xf numFmtId="10" fontId="30" fillId="0" borderId="0" xfId="14" applyNumberFormat="1" applyFont="1" applyFill="1" applyBorder="1" applyProtection="1">
      <protection locked="0"/>
    </xf>
    <xf numFmtId="37" fontId="30" fillId="0" borderId="0" xfId="1" applyNumberFormat="1" applyFont="1" applyFill="1" applyBorder="1" applyProtection="1">
      <protection locked="0"/>
    </xf>
    <xf numFmtId="37" fontId="30" fillId="0" borderId="0" xfId="17" applyNumberFormat="1" applyFont="1" applyProtection="1">
      <protection locked="0"/>
    </xf>
    <xf numFmtId="0" fontId="17" fillId="0" borderId="0" xfId="17" applyProtection="1">
      <protection locked="0"/>
    </xf>
    <xf numFmtId="167" fontId="30" fillId="0" borderId="1" xfId="1" applyNumberFormat="1" applyFont="1" applyFill="1" applyBorder="1" applyProtection="1">
      <protection locked="0"/>
    </xf>
    <xf numFmtId="167" fontId="30" fillId="0" borderId="0" xfId="1" applyNumberFormat="1" applyFont="1" applyProtection="1">
      <protection locked="0"/>
    </xf>
    <xf numFmtId="167" fontId="30" fillId="0" borderId="1" xfId="1" applyNumberFormat="1" applyFont="1" applyBorder="1" applyProtection="1">
      <protection locked="0"/>
    </xf>
    <xf numFmtId="3" fontId="30" fillId="0" borderId="1" xfId="1" applyNumberFormat="1" applyFont="1" applyBorder="1" applyProtection="1">
      <protection locked="0"/>
    </xf>
    <xf numFmtId="3" fontId="17" fillId="0" borderId="0" xfId="10" applyNumberFormat="1" applyAlignment="1" applyProtection="1">
      <alignment horizontal="left"/>
      <protection locked="0"/>
    </xf>
    <xf numFmtId="38" fontId="17" fillId="0" borderId="0" xfId="10" applyNumberFormat="1" applyAlignment="1" applyProtection="1">
      <alignment horizontal="left"/>
      <protection locked="0"/>
    </xf>
    <xf numFmtId="0" fontId="22" fillId="0" borderId="0" xfId="0" applyFont="1" applyProtection="1">
      <protection locked="0"/>
    </xf>
    <xf numFmtId="3" fontId="30" fillId="0" borderId="4" xfId="17" applyNumberFormat="1" applyFont="1" applyBorder="1" applyProtection="1">
      <protection locked="0"/>
    </xf>
    <xf numFmtId="164" fontId="30" fillId="2" borderId="4" xfId="17" applyNumberFormat="1" applyFont="1" applyFill="1" applyBorder="1" applyProtection="1">
      <protection locked="0"/>
    </xf>
    <xf numFmtId="3" fontId="30" fillId="0" borderId="4" xfId="1" applyNumberFormat="1" applyFont="1" applyFill="1" applyBorder="1" applyProtection="1">
      <protection locked="0"/>
    </xf>
    <xf numFmtId="3" fontId="30" fillId="2" borderId="4" xfId="1" applyNumberFormat="1" applyFont="1" applyFill="1" applyBorder="1" applyProtection="1">
      <protection locked="0"/>
    </xf>
    <xf numFmtId="10" fontId="30" fillId="2" borderId="4" xfId="14" applyNumberFormat="1" applyFont="1" applyFill="1" applyBorder="1" applyProtection="1">
      <protection locked="0"/>
    </xf>
    <xf numFmtId="0" fontId="62" fillId="0" borderId="0" xfId="0" applyFont="1" applyAlignment="1" applyProtection="1">
      <alignment vertical="center"/>
      <protection locked="0"/>
    </xf>
    <xf numFmtId="3" fontId="30" fillId="6" borderId="4" xfId="17" applyNumberFormat="1" applyFont="1" applyFill="1" applyBorder="1" applyProtection="1">
      <protection locked="0"/>
    </xf>
    <xf numFmtId="10" fontId="30" fillId="0" borderId="4" xfId="14" applyNumberFormat="1" applyFont="1" applyFill="1" applyBorder="1" applyProtection="1">
      <protection locked="0"/>
    </xf>
    <xf numFmtId="0" fontId="40" fillId="0" borderId="0" xfId="17" applyFont="1" applyAlignment="1" applyProtection="1">
      <alignment horizontal="left" indent="1"/>
      <protection locked="0"/>
    </xf>
    <xf numFmtId="3" fontId="30" fillId="2" borderId="4" xfId="17" applyNumberFormat="1" applyFont="1" applyFill="1" applyBorder="1" applyProtection="1">
      <protection locked="0"/>
    </xf>
    <xf numFmtId="167" fontId="30" fillId="0" borderId="4" xfId="17" applyNumberFormat="1" applyFont="1" applyBorder="1" applyProtection="1">
      <protection locked="0"/>
    </xf>
    <xf numFmtId="3" fontId="30" fillId="5" borderId="4" xfId="17" applyNumberFormat="1" applyFont="1" applyFill="1" applyBorder="1" applyProtection="1">
      <protection locked="0"/>
    </xf>
    <xf numFmtId="0" fontId="30" fillId="2" borderId="4" xfId="17" applyFont="1" applyFill="1" applyBorder="1" applyProtection="1">
      <protection locked="0"/>
    </xf>
    <xf numFmtId="3" fontId="30" fillId="0" borderId="24" xfId="1" applyNumberFormat="1" applyFont="1" applyFill="1" applyBorder="1" applyProtection="1">
      <protection locked="0"/>
    </xf>
    <xf numFmtId="3" fontId="30" fillId="2" borderId="26" xfId="1" applyNumberFormat="1" applyFont="1" applyFill="1" applyBorder="1" applyProtection="1">
      <protection locked="0"/>
    </xf>
    <xf numFmtId="10" fontId="30" fillId="2" borderId="24" xfId="14" applyNumberFormat="1" applyFont="1" applyFill="1" applyBorder="1" applyProtection="1">
      <protection locked="0"/>
    </xf>
    <xf numFmtId="167" fontId="30" fillId="0" borderId="4" xfId="1" applyNumberFormat="1" applyFont="1" applyFill="1" applyBorder="1" applyProtection="1">
      <protection locked="0"/>
    </xf>
    <xf numFmtId="167" fontId="30" fillId="0" borderId="24" xfId="1" applyNumberFormat="1" applyFont="1" applyFill="1" applyBorder="1" applyProtection="1">
      <protection locked="0"/>
    </xf>
    <xf numFmtId="3" fontId="30" fillId="0" borderId="26" xfId="1" applyNumberFormat="1" applyFont="1" applyFill="1" applyBorder="1" applyProtection="1">
      <protection locked="0"/>
    </xf>
    <xf numFmtId="167" fontId="30" fillId="0" borderId="28" xfId="1" applyNumberFormat="1" applyFont="1" applyFill="1" applyBorder="1" applyProtection="1">
      <protection locked="0"/>
    </xf>
    <xf numFmtId="0" fontId="30" fillId="0" borderId="4" xfId="17" applyFont="1" applyBorder="1" applyProtection="1">
      <protection locked="0"/>
    </xf>
    <xf numFmtId="0" fontId="17" fillId="0" borderId="1" xfId="10" applyBorder="1" applyAlignment="1" applyProtection="1">
      <alignment horizontal="left"/>
      <protection locked="0"/>
    </xf>
    <xf numFmtId="3" fontId="34" fillId="59" borderId="0" xfId="17" applyNumberFormat="1" applyFont="1" applyFill="1" applyAlignment="1" applyProtection="1">
      <alignment vertical="top" wrapText="1"/>
      <protection locked="0"/>
    </xf>
    <xf numFmtId="0" fontId="34" fillId="59" borderId="0" xfId="17" applyFont="1" applyFill="1" applyAlignment="1" applyProtection="1">
      <alignment vertical="top" wrapText="1"/>
      <protection locked="0"/>
    </xf>
    <xf numFmtId="167" fontId="30" fillId="2" borderId="28" xfId="17" applyNumberFormat="1" applyFont="1" applyFill="1" applyBorder="1" applyProtection="1">
      <protection locked="0"/>
    </xf>
    <xf numFmtId="167" fontId="30" fillId="0" borderId="1" xfId="17" applyNumberFormat="1" applyFont="1" applyBorder="1" applyProtection="1">
      <protection locked="0"/>
    </xf>
    <xf numFmtId="0" fontId="34" fillId="59" borderId="11" xfId="17" applyFont="1" applyFill="1" applyBorder="1" applyAlignment="1" applyProtection="1">
      <alignment vertical="top" wrapText="1"/>
      <protection locked="0"/>
    </xf>
    <xf numFmtId="0" fontId="34" fillId="59" borderId="8" xfId="17" applyFont="1" applyFill="1" applyBorder="1" applyAlignment="1" applyProtection="1">
      <alignment vertical="top" wrapText="1"/>
      <protection locked="0"/>
    </xf>
    <xf numFmtId="0" fontId="34" fillId="59" borderId="12" xfId="17" applyFont="1" applyFill="1" applyBorder="1" applyAlignment="1" applyProtection="1">
      <alignment vertical="top" wrapText="1"/>
      <protection locked="0"/>
    </xf>
    <xf numFmtId="3" fontId="34" fillId="59" borderId="1" xfId="17" applyNumberFormat="1" applyFont="1" applyFill="1" applyBorder="1" applyAlignment="1" applyProtection="1">
      <alignment vertical="top" wrapText="1"/>
      <protection locked="0"/>
    </xf>
    <xf numFmtId="0" fontId="34" fillId="59" borderId="1" xfId="17" applyFont="1" applyFill="1" applyBorder="1" applyAlignment="1" applyProtection="1">
      <alignment vertical="top" wrapText="1"/>
      <protection locked="0"/>
    </xf>
    <xf numFmtId="0" fontId="34" fillId="59" borderId="9" xfId="17" applyFont="1" applyFill="1" applyBorder="1" applyAlignment="1" applyProtection="1">
      <alignment vertical="top" wrapText="1"/>
      <protection locked="0"/>
    </xf>
    <xf numFmtId="0" fontId="76" fillId="5" borderId="0" xfId="0" applyFont="1" applyFill="1" applyProtection="1">
      <protection locked="0"/>
    </xf>
    <xf numFmtId="0" fontId="34" fillId="0" borderId="0" xfId="0" applyFont="1" applyProtection="1">
      <protection locked="0"/>
    </xf>
    <xf numFmtId="0" fontId="26" fillId="39" borderId="0" xfId="0" applyFont="1" applyFill="1" applyProtection="1">
      <protection locked="0"/>
    </xf>
    <xf numFmtId="0" fontId="34" fillId="0" borderId="7" xfId="0" applyFont="1" applyBorder="1" applyProtection="1">
      <protection locked="0"/>
    </xf>
    <xf numFmtId="0" fontId="34" fillId="0" borderId="2" xfId="20" applyFont="1" applyBorder="1" applyAlignment="1" applyProtection="1">
      <alignment horizontal="center" vertical="center"/>
      <protection locked="0"/>
    </xf>
    <xf numFmtId="0" fontId="34" fillId="0" borderId="2" xfId="0" applyFont="1" applyBorder="1" applyAlignment="1" applyProtection="1">
      <alignment horizontal="right"/>
      <protection locked="0"/>
    </xf>
    <xf numFmtId="0" fontId="82" fillId="0" borderId="11" xfId="20" applyFont="1" applyBorder="1" applyAlignment="1" applyProtection="1">
      <alignment horizontal="left"/>
      <protection locked="0"/>
    </xf>
    <xf numFmtId="0" fontId="30" fillId="0" borderId="2" xfId="0" applyFont="1" applyBorder="1" applyAlignment="1" applyProtection="1">
      <alignment horizontal="center" vertical="center"/>
      <protection locked="0"/>
    </xf>
    <xf numFmtId="3" fontId="30" fillId="0" borderId="2" xfId="20" applyNumberFormat="1" applyFont="1" applyBorder="1" applyAlignment="1" applyProtection="1">
      <alignment horizontal="right"/>
      <protection locked="0"/>
    </xf>
    <xf numFmtId="0" fontId="30" fillId="0" borderId="11" xfId="0" applyFont="1" applyBorder="1" applyAlignment="1" applyProtection="1">
      <alignment horizontal="left"/>
      <protection locked="0"/>
    </xf>
    <xf numFmtId="0" fontId="30" fillId="0" borderId="2" xfId="19" applyFont="1" applyFill="1" applyBorder="1" applyAlignment="1" applyProtection="1">
      <alignment horizontal="left"/>
      <protection locked="0"/>
    </xf>
    <xf numFmtId="0" fontId="30" fillId="0" borderId="12" xfId="0" applyFont="1" applyBorder="1" applyProtection="1">
      <protection locked="0"/>
    </xf>
    <xf numFmtId="0" fontId="45" fillId="0" borderId="0" xfId="19" applyFont="1" applyFill="1" applyBorder="1" applyAlignment="1" applyProtection="1">
      <alignment horizontal="left"/>
      <protection locked="0"/>
    </xf>
    <xf numFmtId="0" fontId="82" fillId="0" borderId="0" xfId="20" applyFont="1" applyProtection="1">
      <protection locked="0"/>
    </xf>
    <xf numFmtId="0" fontId="34" fillId="0" borderId="7" xfId="19" applyFont="1" applyFill="1" applyBorder="1" applyAlignment="1" applyProtection="1">
      <protection locked="0"/>
    </xf>
    <xf numFmtId="0" fontId="84" fillId="0" borderId="0" xfId="19" applyFont="1" applyFill="1" applyBorder="1" applyAlignment="1" applyProtection="1">
      <alignment horizontal="left" wrapText="1"/>
      <protection locked="0"/>
    </xf>
    <xf numFmtId="0" fontId="82" fillId="0" borderId="7" xfId="20" applyFont="1" applyBorder="1" applyAlignment="1" applyProtection="1">
      <alignment horizontal="center" vertical="center"/>
      <protection locked="0"/>
    </xf>
    <xf numFmtId="0" fontId="85" fillId="5" borderId="11" xfId="20" applyFont="1" applyFill="1" applyBorder="1" applyAlignment="1" applyProtection="1">
      <alignment horizontal="center" vertical="center"/>
      <protection locked="0"/>
    </xf>
    <xf numFmtId="0" fontId="85" fillId="5" borderId="8" xfId="20" applyFont="1" applyFill="1" applyBorder="1" applyAlignment="1" applyProtection="1">
      <alignment horizontal="center" vertical="center"/>
      <protection locked="0"/>
    </xf>
    <xf numFmtId="0" fontId="30" fillId="0" borderId="7" xfId="0" applyFont="1" applyBorder="1" applyAlignment="1" applyProtection="1">
      <alignment horizontal="center" vertical="center"/>
      <protection locked="0"/>
    </xf>
    <xf numFmtId="0" fontId="85" fillId="5" borderId="12" xfId="0" applyFont="1" applyFill="1" applyBorder="1" applyAlignment="1" applyProtection="1">
      <alignment horizontal="center" vertical="center"/>
      <protection locked="0"/>
    </xf>
    <xf numFmtId="0" fontId="85" fillId="5" borderId="9" xfId="0" applyFont="1" applyFill="1" applyBorder="1" applyAlignment="1" applyProtection="1">
      <alignment horizontal="center" vertical="center"/>
      <protection locked="0"/>
    </xf>
    <xf numFmtId="0" fontId="30" fillId="39" borderId="0" xfId="0" applyFont="1" applyFill="1" applyAlignment="1" applyProtection="1">
      <alignment horizontal="center" vertical="center"/>
      <protection locked="0"/>
    </xf>
    <xf numFmtId="0" fontId="85" fillId="39" borderId="0" xfId="0" applyFont="1" applyFill="1" applyProtection="1">
      <protection locked="0"/>
    </xf>
    <xf numFmtId="0" fontId="34" fillId="0" borderId="7" xfId="19" applyFont="1" applyFill="1" applyBorder="1" applyAlignment="1" applyProtection="1">
      <alignment vertical="center"/>
      <protection locked="0"/>
    </xf>
    <xf numFmtId="0" fontId="82" fillId="0" borderId="2" xfId="20" applyFont="1" applyBorder="1" applyAlignment="1" applyProtection="1">
      <alignment horizontal="center" vertical="center"/>
      <protection locked="0"/>
    </xf>
    <xf numFmtId="0" fontId="34" fillId="0" borderId="7" xfId="19" applyFont="1" applyFill="1" applyBorder="1" applyAlignment="1" applyProtection="1">
      <alignment horizontal="left" wrapText="1"/>
      <protection locked="0"/>
    </xf>
    <xf numFmtId="0" fontId="34" fillId="0" borderId="2" xfId="19" applyFont="1" applyFill="1" applyBorder="1" applyAlignment="1" applyProtection="1">
      <alignment horizontal="right" wrapText="1"/>
      <protection locked="0"/>
    </xf>
    <xf numFmtId="0" fontId="88" fillId="0" borderId="1" xfId="0" applyFont="1" applyBorder="1" applyProtection="1">
      <protection locked="0"/>
    </xf>
    <xf numFmtId="49" fontId="30" fillId="0" borderId="1" xfId="0" applyNumberFormat="1" applyFont="1" applyBorder="1" applyAlignment="1" applyProtection="1">
      <alignment horizontal="center"/>
      <protection locked="0"/>
    </xf>
    <xf numFmtId="0" fontId="30" fillId="0" borderId="1" xfId="0" applyFont="1" applyBorder="1" applyProtection="1">
      <protection locked="0"/>
    </xf>
    <xf numFmtId="0" fontId="30" fillId="0" borderId="1" xfId="0" applyFont="1" applyBorder="1" applyAlignment="1" applyProtection="1">
      <alignment horizontal="left"/>
      <protection locked="0"/>
    </xf>
    <xf numFmtId="0" fontId="89" fillId="0" borderId="12" xfId="46" applyFont="1" applyFill="1" applyBorder="1" applyProtection="1">
      <protection locked="0"/>
    </xf>
    <xf numFmtId="0" fontId="82" fillId="0" borderId="1" xfId="46" applyFont="1" applyFill="1" applyBorder="1" applyAlignment="1" applyProtection="1">
      <protection locked="0"/>
    </xf>
    <xf numFmtId="0" fontId="82" fillId="0" borderId="1" xfId="46" applyFont="1" applyFill="1" applyBorder="1" applyProtection="1">
      <protection locked="0"/>
    </xf>
    <xf numFmtId="0" fontId="82" fillId="0" borderId="1" xfId="46" applyFont="1" applyFill="1" applyBorder="1" applyAlignment="1" applyProtection="1">
      <alignment horizontal="left"/>
      <protection locked="0"/>
    </xf>
    <xf numFmtId="3" fontId="34" fillId="0" borderId="2" xfId="46" applyNumberFormat="1" applyFont="1" applyFill="1" applyBorder="1" applyAlignment="1" applyProtection="1">
      <alignment horizontal="right"/>
      <protection locked="0"/>
    </xf>
    <xf numFmtId="0" fontId="23" fillId="0" borderId="1" xfId="17" applyFont="1" applyBorder="1" applyProtection="1">
      <protection locked="0"/>
    </xf>
    <xf numFmtId="3" fontId="23" fillId="0" borderId="1" xfId="17" applyNumberFormat="1" applyFont="1" applyBorder="1" applyAlignment="1" applyProtection="1">
      <alignment horizontal="right"/>
      <protection locked="0"/>
    </xf>
    <xf numFmtId="0" fontId="23" fillId="0" borderId="1" xfId="17" applyFont="1" applyBorder="1" applyAlignment="1" applyProtection="1">
      <alignment horizontal="right"/>
      <protection locked="0"/>
    </xf>
    <xf numFmtId="0" fontId="17" fillId="0" borderId="0" xfId="0" applyFont="1" applyAlignment="1" applyProtection="1">
      <alignment horizontal="left" indent="1"/>
      <protection locked="0"/>
    </xf>
    <xf numFmtId="3" fontId="30" fillId="0" borderId="48" xfId="0" applyNumberFormat="1" applyFont="1" applyBorder="1" applyAlignment="1" applyProtection="1">
      <alignment horizontal="right" wrapText="1"/>
      <protection locked="0"/>
    </xf>
    <xf numFmtId="49" fontId="30" fillId="0" borderId="49" xfId="0" applyNumberFormat="1" applyFont="1" applyBorder="1" applyProtection="1">
      <protection locked="0"/>
    </xf>
    <xf numFmtId="3" fontId="40" fillId="0" borderId="48" xfId="0" applyNumberFormat="1" applyFont="1" applyBorder="1" applyAlignment="1" applyProtection="1">
      <alignment horizontal="right" wrapText="1"/>
      <protection locked="0"/>
    </xf>
    <xf numFmtId="3" fontId="30" fillId="0" borderId="48" xfId="17" applyNumberFormat="1" applyFont="1" applyBorder="1" applyAlignment="1" applyProtection="1">
      <alignment horizontal="right" wrapText="1"/>
      <protection locked="0"/>
    </xf>
    <xf numFmtId="3" fontId="45" fillId="0" borderId="48" xfId="0" applyNumberFormat="1" applyFont="1" applyBorder="1" applyAlignment="1" applyProtection="1">
      <alignment horizontal="right" wrapText="1"/>
      <protection locked="0"/>
    </xf>
    <xf numFmtId="3" fontId="34" fillId="0" borderId="48" xfId="0" applyNumberFormat="1" applyFont="1" applyBorder="1" applyAlignment="1" applyProtection="1">
      <alignment horizontal="right" wrapText="1"/>
      <protection locked="0"/>
    </xf>
    <xf numFmtId="0" fontId="34" fillId="0" borderId="7" xfId="0" applyFont="1" applyBorder="1" applyAlignment="1" applyProtection="1">
      <alignment vertical="top" wrapText="1"/>
      <protection locked="0"/>
    </xf>
    <xf numFmtId="0" fontId="30" fillId="0" borderId="7" xfId="0" applyFont="1" applyBorder="1" applyAlignment="1" applyProtection="1">
      <alignment vertical="top" wrapText="1"/>
      <protection locked="0"/>
    </xf>
    <xf numFmtId="0" fontId="30" fillId="0" borderId="7" xfId="0" applyFont="1" applyBorder="1" applyAlignment="1" applyProtection="1">
      <alignment horizontal="left" vertical="top" wrapText="1" indent="1"/>
      <protection locked="0"/>
    </xf>
    <xf numFmtId="0" fontId="45" fillId="0" borderId="7" xfId="0" applyFont="1" applyBorder="1" applyAlignment="1" applyProtection="1">
      <alignment vertical="top" wrapText="1"/>
      <protection locked="0"/>
    </xf>
    <xf numFmtId="0" fontId="30" fillId="0" borderId="48" xfId="0" applyFont="1" applyBorder="1" applyAlignment="1" applyProtection="1">
      <alignment horizontal="center"/>
      <protection locked="0"/>
    </xf>
    <xf numFmtId="0" fontId="34" fillId="0" borderId="48" xfId="0" applyFont="1" applyBorder="1" applyAlignment="1" applyProtection="1">
      <alignment horizontal="center"/>
      <protection locked="0"/>
    </xf>
    <xf numFmtId="0" fontId="45" fillId="0" borderId="7" xfId="0" applyFont="1" applyBorder="1" applyAlignment="1" applyProtection="1">
      <alignment horizontal="left" vertical="top" wrapText="1"/>
      <protection locked="0"/>
    </xf>
    <xf numFmtId="0" fontId="34" fillId="0" borderId="7" xfId="0" applyFont="1" applyBorder="1" applyAlignment="1" applyProtection="1">
      <alignment horizontal="left" vertical="top" wrapText="1"/>
      <protection locked="0"/>
    </xf>
    <xf numFmtId="0" fontId="34" fillId="0" borderId="50" xfId="0" applyFont="1" applyBorder="1" applyAlignment="1" applyProtection="1">
      <alignment horizontal="center" vertical="center"/>
      <protection locked="0"/>
    </xf>
    <xf numFmtId="14" fontId="34" fillId="0" borderId="50" xfId="0" applyNumberFormat="1" applyFont="1" applyBorder="1" applyAlignment="1" applyProtection="1">
      <alignment horizontal="right" vertical="center"/>
      <protection locked="0"/>
    </xf>
    <xf numFmtId="49" fontId="17" fillId="0" borderId="51" xfId="0" applyNumberFormat="1" applyFont="1" applyBorder="1" applyAlignment="1" applyProtection="1">
      <alignment horizontal="left" vertical="center"/>
      <protection locked="0"/>
    </xf>
    <xf numFmtId="49" fontId="30" fillId="0" borderId="49" xfId="0" applyNumberFormat="1" applyFont="1" applyBorder="1" applyAlignment="1" applyProtection="1">
      <alignment horizontal="left"/>
      <protection locked="0"/>
    </xf>
    <xf numFmtId="49" fontId="30" fillId="0" borderId="49" xfId="10" applyNumberFormat="1" applyFont="1" applyBorder="1" applyAlignment="1" applyProtection="1">
      <alignment horizontal="left"/>
      <protection locked="0"/>
    </xf>
    <xf numFmtId="0" fontId="30" fillId="0" borderId="48" xfId="0" applyFont="1" applyBorder="1" applyAlignment="1" applyProtection="1">
      <alignment horizontal="center" vertical="top" wrapText="1"/>
      <protection locked="0"/>
    </xf>
    <xf numFmtId="3" fontId="40" fillId="0" borderId="48" xfId="17" applyNumberFormat="1" applyFont="1" applyBorder="1" applyAlignment="1" applyProtection="1">
      <alignment horizontal="right" wrapText="1"/>
      <protection locked="0"/>
    </xf>
    <xf numFmtId="14" fontId="26" fillId="0" borderId="48" xfId="0" applyNumberFormat="1" applyFont="1" applyBorder="1" applyAlignment="1" applyProtection="1">
      <alignment horizontal="right"/>
      <protection locked="0"/>
    </xf>
    <xf numFmtId="14" fontId="17" fillId="0" borderId="48" xfId="0" applyNumberFormat="1" applyFont="1" applyBorder="1" applyAlignment="1" applyProtection="1">
      <alignment horizontal="right"/>
      <protection locked="0"/>
    </xf>
    <xf numFmtId="0" fontId="17" fillId="0" borderId="48" xfId="0" applyFont="1" applyBorder="1" applyAlignment="1" applyProtection="1">
      <alignment horizontal="left"/>
      <protection locked="0"/>
    </xf>
    <xf numFmtId="3" fontId="26" fillId="0" borderId="48" xfId="0" applyNumberFormat="1" applyFont="1" applyBorder="1" applyAlignment="1" applyProtection="1">
      <alignment horizontal="right" wrapText="1"/>
      <protection locked="0"/>
    </xf>
    <xf numFmtId="0" fontId="17" fillId="0" borderId="52" xfId="0" applyFont="1" applyBorder="1" applyAlignment="1" applyProtection="1">
      <alignment horizontal="left"/>
      <protection locked="0"/>
    </xf>
    <xf numFmtId="3" fontId="17" fillId="0" borderId="52" xfId="17" applyNumberFormat="1" applyBorder="1" applyAlignment="1" applyProtection="1">
      <alignment horizontal="right" wrapText="1"/>
      <protection locked="0"/>
    </xf>
    <xf numFmtId="3" fontId="26" fillId="0" borderId="48" xfId="0" applyNumberFormat="1" applyFont="1" applyBorder="1" applyAlignment="1" applyProtection="1">
      <alignment horizontal="right"/>
      <protection locked="0"/>
    </xf>
    <xf numFmtId="3" fontId="17" fillId="0" borderId="48" xfId="0" applyNumberFormat="1" applyFont="1" applyBorder="1" applyAlignment="1" applyProtection="1">
      <alignment horizontal="right" wrapText="1"/>
      <protection locked="0"/>
    </xf>
    <xf numFmtId="3" fontId="26" fillId="0" borderId="52" xfId="0" applyNumberFormat="1" applyFont="1" applyBorder="1" applyAlignment="1" applyProtection="1">
      <alignment horizontal="right" wrapText="1"/>
      <protection locked="0"/>
    </xf>
    <xf numFmtId="3" fontId="17" fillId="0" borderId="52" xfId="0" applyNumberFormat="1" applyFont="1" applyBorder="1" applyAlignment="1" applyProtection="1">
      <alignment horizontal="right" wrapText="1"/>
      <protection locked="0"/>
    </xf>
    <xf numFmtId="0" fontId="17" fillId="0" borderId="52" xfId="10" applyBorder="1" applyAlignment="1" applyProtection="1">
      <alignment horizontal="left"/>
      <protection locked="0"/>
    </xf>
    <xf numFmtId="0" fontId="17" fillId="0" borderId="48" xfId="10" applyBorder="1" applyAlignment="1" applyProtection="1">
      <alignment horizontal="left"/>
      <protection locked="0"/>
    </xf>
    <xf numFmtId="0" fontId="34" fillId="0" borderId="48" xfId="0" applyFont="1" applyBorder="1" applyAlignment="1" applyProtection="1">
      <alignment horizontal="center" wrapText="1"/>
      <protection locked="0"/>
    </xf>
    <xf numFmtId="0" fontId="34" fillId="0" borderId="48" xfId="0" applyFont="1" applyBorder="1" applyAlignment="1" applyProtection="1">
      <alignment horizontal="center" vertical="top" wrapText="1"/>
      <protection locked="0"/>
    </xf>
    <xf numFmtId="3" fontId="40" fillId="0" borderId="48" xfId="0" applyNumberFormat="1" applyFont="1" applyBorder="1" applyAlignment="1" applyProtection="1">
      <alignment horizontal="right" vertical="top" wrapText="1"/>
      <protection locked="0"/>
    </xf>
    <xf numFmtId="0" fontId="45" fillId="0" borderId="48" xfId="0" applyFont="1" applyBorder="1" applyAlignment="1" applyProtection="1">
      <alignment horizontal="center" vertical="top" wrapText="1"/>
      <protection locked="0"/>
    </xf>
    <xf numFmtId="0" fontId="26" fillId="4" borderId="0" xfId="0" applyFont="1" applyFill="1" applyAlignment="1" applyProtection="1">
      <alignment vertical="center"/>
      <protection locked="0"/>
    </xf>
    <xf numFmtId="0" fontId="78" fillId="0" borderId="0" xfId="0" applyFont="1" applyProtection="1">
      <protection locked="0"/>
    </xf>
    <xf numFmtId="0" fontId="77" fillId="0" borderId="0" xfId="0" applyFont="1" applyProtection="1">
      <protection locked="0"/>
    </xf>
    <xf numFmtId="14" fontId="77" fillId="0" borderId="0" xfId="0" applyNumberFormat="1" applyFont="1" applyProtection="1">
      <protection locked="0"/>
    </xf>
    <xf numFmtId="0" fontId="77" fillId="0" borderId="0" xfId="0" applyFont="1" applyAlignment="1" applyProtection="1">
      <alignment horizontal="left" indent="1"/>
      <protection locked="0"/>
    </xf>
    <xf numFmtId="0" fontId="79" fillId="0" borderId="0" xfId="0" applyFont="1" applyProtection="1">
      <protection locked="0"/>
    </xf>
    <xf numFmtId="0" fontId="90" fillId="0" borderId="0" xfId="0" applyFont="1" applyProtection="1">
      <protection locked="0"/>
    </xf>
    <xf numFmtId="0" fontId="82" fillId="0" borderId="0" xfId="0" applyFont="1" applyProtection="1">
      <protection locked="0"/>
    </xf>
    <xf numFmtId="0" fontId="91" fillId="0" borderId="0" xfId="0" applyFont="1" applyProtection="1">
      <protection locked="0"/>
    </xf>
    <xf numFmtId="0" fontId="26" fillId="0" borderId="0" xfId="10" applyFont="1" applyProtection="1">
      <protection locked="0"/>
    </xf>
    <xf numFmtId="0" fontId="17" fillId="0" borderId="0" xfId="17"/>
    <xf numFmtId="0" fontId="26" fillId="4" borderId="0" xfId="17" applyFont="1" applyFill="1"/>
    <xf numFmtId="0" fontId="26" fillId="0" borderId="0" xfId="17" applyFont="1"/>
    <xf numFmtId="0" fontId="26" fillId="0" borderId="0" xfId="17" applyFont="1" applyAlignment="1">
      <alignment horizontal="center"/>
    </xf>
    <xf numFmtId="0" fontId="26" fillId="0" borderId="0" xfId="17" applyFont="1" applyProtection="1">
      <protection locked="0"/>
    </xf>
    <xf numFmtId="0" fontId="77" fillId="0" borderId="0" xfId="0" applyFont="1" applyAlignment="1" applyProtection="1">
      <alignment horizontal="left"/>
      <protection locked="0"/>
    </xf>
    <xf numFmtId="14" fontId="77" fillId="0" borderId="1" xfId="0" applyNumberFormat="1" applyFont="1" applyBorder="1" applyAlignment="1" applyProtection="1">
      <alignment horizontal="left"/>
      <protection locked="0"/>
    </xf>
    <xf numFmtId="49" fontId="77" fillId="0" borderId="0" xfId="0" applyNumberFormat="1" applyFont="1" applyAlignment="1" applyProtection="1">
      <alignment horizontal="left"/>
      <protection locked="0"/>
    </xf>
    <xf numFmtId="168" fontId="30" fillId="0" borderId="0" xfId="17" applyNumberFormat="1" applyFont="1" applyProtection="1">
      <protection locked="0"/>
    </xf>
    <xf numFmtId="49" fontId="17" fillId="0" borderId="49" xfId="0" applyNumberFormat="1" applyFont="1" applyBorder="1" applyProtection="1">
      <protection locked="0"/>
    </xf>
    <xf numFmtId="0" fontId="24" fillId="0" borderId="62" xfId="0" applyFont="1" applyBorder="1" applyAlignment="1" applyProtection="1">
      <alignment vertical="top" wrapText="1"/>
      <protection locked="0"/>
    </xf>
    <xf numFmtId="0" fontId="17" fillId="0" borderId="49" xfId="0" applyFont="1" applyBorder="1" applyAlignment="1" applyProtection="1">
      <alignment horizontal="left"/>
      <protection locked="0"/>
    </xf>
    <xf numFmtId="0" fontId="34" fillId="0" borderId="62" xfId="0" applyFont="1" applyBorder="1" applyAlignment="1" applyProtection="1">
      <alignment vertical="top" wrapText="1"/>
      <protection locked="0"/>
    </xf>
    <xf numFmtId="0" fontId="30" fillId="0" borderId="49" xfId="0" applyFont="1" applyBorder="1" applyAlignment="1" applyProtection="1">
      <alignment horizontal="left"/>
      <protection locked="0"/>
    </xf>
    <xf numFmtId="0" fontId="30" fillId="0" borderId="62" xfId="0" applyFont="1" applyBorder="1" applyAlignment="1" applyProtection="1">
      <alignment horizontal="left" vertical="top" wrapText="1" indent="1"/>
      <protection locked="0"/>
    </xf>
    <xf numFmtId="0" fontId="45" fillId="0" borderId="62" xfId="0" applyFont="1" applyBorder="1" applyAlignment="1" applyProtection="1">
      <alignment vertical="top" wrapText="1"/>
      <protection locked="0"/>
    </xf>
    <xf numFmtId="0" fontId="30" fillId="0" borderId="62" xfId="0" applyFont="1" applyBorder="1" applyAlignment="1" applyProtection="1">
      <alignment vertical="top" wrapText="1"/>
      <protection locked="0"/>
    </xf>
    <xf numFmtId="3" fontId="34" fillId="0" borderId="53" xfId="0" applyNumberFormat="1" applyFont="1" applyBorder="1" applyAlignment="1" applyProtection="1">
      <alignment horizontal="right" vertical="top" wrapText="1"/>
      <protection locked="0"/>
    </xf>
    <xf numFmtId="3" fontId="30" fillId="0" borderId="48" xfId="0" applyNumberFormat="1" applyFont="1" applyBorder="1" applyProtection="1">
      <protection locked="0"/>
    </xf>
    <xf numFmtId="0" fontId="30" fillId="39" borderId="62" xfId="0" applyFont="1" applyFill="1" applyBorder="1" applyAlignment="1" applyProtection="1">
      <alignment horizontal="left" vertical="top" wrapText="1" indent="1"/>
      <protection locked="0"/>
    </xf>
    <xf numFmtId="3" fontId="45" fillId="0" borderId="48" xfId="0" applyNumberFormat="1" applyFont="1" applyBorder="1" applyAlignment="1" applyProtection="1">
      <alignment horizontal="right" vertical="top" wrapText="1"/>
      <protection locked="0"/>
    </xf>
    <xf numFmtId="3" fontId="30" fillId="0" borderId="48" xfId="0" applyNumberFormat="1" applyFont="1" applyBorder="1" applyAlignment="1" applyProtection="1">
      <alignment horizontal="right" vertical="top" wrapText="1"/>
      <protection locked="0"/>
    </xf>
    <xf numFmtId="3" fontId="30" fillId="0" borderId="53" xfId="0" applyNumberFormat="1" applyFont="1" applyBorder="1" applyAlignment="1" applyProtection="1">
      <alignment horizontal="right" vertical="top" wrapText="1"/>
      <protection locked="0"/>
    </xf>
    <xf numFmtId="3" fontId="30" fillId="0" borderId="48" xfId="1" applyNumberFormat="1" applyFont="1" applyFill="1" applyBorder="1" applyAlignment="1" applyProtection="1">
      <alignment horizontal="right" vertical="top" wrapText="1"/>
      <protection locked="0"/>
    </xf>
    <xf numFmtId="0" fontId="30" fillId="0" borderId="62" xfId="0" applyFont="1" applyBorder="1" applyAlignment="1" applyProtection="1">
      <alignment horizontal="left" indent="1"/>
      <protection locked="0"/>
    </xf>
    <xf numFmtId="3" fontId="30" fillId="0" borderId="48" xfId="0" applyNumberFormat="1" applyFont="1" applyBorder="1" applyAlignment="1" applyProtection="1">
      <alignment horizontal="right"/>
      <protection locked="0"/>
    </xf>
    <xf numFmtId="0" fontId="30" fillId="0" borderId="1" xfId="19" applyFont="1" applyFill="1" applyBorder="1" applyProtection="1">
      <protection locked="0"/>
    </xf>
    <xf numFmtId="0" fontId="81" fillId="0" borderId="0" xfId="0" applyFont="1" applyProtection="1">
      <protection locked="0"/>
    </xf>
    <xf numFmtId="3" fontId="81" fillId="0" borderId="0" xfId="0" applyNumberFormat="1" applyFont="1" applyProtection="1">
      <protection locked="0"/>
    </xf>
    <xf numFmtId="0" fontId="17" fillId="0" borderId="0" xfId="0" applyFont="1"/>
    <xf numFmtId="0" fontId="17" fillId="0" borderId="1" xfId="17" applyBorder="1"/>
    <xf numFmtId="49" fontId="17" fillId="0" borderId="0" xfId="0" applyNumberFormat="1" applyFont="1" applyProtection="1">
      <protection locked="0"/>
    </xf>
    <xf numFmtId="49" fontId="30" fillId="0" borderId="0" xfId="0" applyNumberFormat="1" applyFont="1" applyProtection="1">
      <protection locked="0"/>
    </xf>
    <xf numFmtId="0" fontId="0" fillId="0" borderId="49" xfId="0" applyBorder="1" applyProtection="1">
      <protection locked="0"/>
    </xf>
    <xf numFmtId="0" fontId="17" fillId="0" borderId="1" xfId="0" applyFont="1" applyBorder="1" applyProtection="1">
      <protection locked="0"/>
    </xf>
    <xf numFmtId="3" fontId="34" fillId="0" borderId="48" xfId="0" applyNumberFormat="1" applyFont="1" applyBorder="1" applyAlignment="1" applyProtection="1">
      <alignment horizontal="right" vertical="top" wrapText="1"/>
      <protection locked="0"/>
    </xf>
    <xf numFmtId="0" fontId="19" fillId="0" borderId="7" xfId="0" applyFont="1" applyBorder="1" applyAlignment="1" applyProtection="1">
      <alignment vertical="top" wrapText="1"/>
      <protection locked="0"/>
    </xf>
    <xf numFmtId="0" fontId="34" fillId="0" borderId="48" xfId="0" applyFont="1" applyBorder="1" applyAlignment="1" applyProtection="1">
      <alignment horizontal="center" vertical="center"/>
      <protection locked="0"/>
    </xf>
    <xf numFmtId="14" fontId="34" fillId="0" borderId="48" xfId="0" applyNumberFormat="1" applyFont="1" applyBorder="1" applyAlignment="1" applyProtection="1">
      <alignment horizontal="right" vertical="center" wrapText="1"/>
      <protection locked="0"/>
    </xf>
    <xf numFmtId="0" fontId="30" fillId="0" borderId="7" xfId="0" applyFont="1" applyBorder="1" applyProtection="1">
      <protection locked="0"/>
    </xf>
    <xf numFmtId="0" fontId="30" fillId="0" borderId="11" xfId="0" applyFont="1" applyBorder="1" applyProtection="1">
      <protection locked="0"/>
    </xf>
    <xf numFmtId="0" fontId="45" fillId="0" borderId="0" xfId="0" applyFont="1" applyAlignment="1" applyProtection="1">
      <alignment horizontal="left"/>
      <protection locked="0"/>
    </xf>
    <xf numFmtId="0" fontId="34" fillId="0" borderId="7" xfId="19" applyFont="1" applyFill="1" applyBorder="1" applyAlignment="1" applyProtection="1">
      <alignment vertical="top"/>
      <protection locked="0"/>
    </xf>
    <xf numFmtId="0" fontId="86" fillId="0" borderId="11" xfId="0" applyFont="1" applyBorder="1" applyAlignment="1" applyProtection="1">
      <alignment horizontal="center"/>
      <protection locked="0"/>
    </xf>
    <xf numFmtId="3" fontId="30" fillId="0" borderId="2" xfId="0" applyNumberFormat="1" applyFont="1" applyBorder="1" applyAlignment="1" applyProtection="1">
      <alignment horizontal="right"/>
      <protection locked="0"/>
    </xf>
    <xf numFmtId="3" fontId="45" fillId="0" borderId="2" xfId="0" applyNumberFormat="1" applyFont="1" applyBorder="1" applyAlignment="1" applyProtection="1">
      <alignment horizontal="right"/>
      <protection locked="0"/>
    </xf>
    <xf numFmtId="0" fontId="87" fillId="0" borderId="11" xfId="0" applyFont="1" applyBorder="1" applyAlignment="1" applyProtection="1">
      <alignment horizontal="left"/>
      <protection locked="0"/>
    </xf>
    <xf numFmtId="0" fontId="30" fillId="0" borderId="12" xfId="0" applyFont="1" applyBorder="1" applyAlignment="1" applyProtection="1">
      <alignment horizontal="center"/>
      <protection locked="0"/>
    </xf>
    <xf numFmtId="0" fontId="77" fillId="0" borderId="0" xfId="0" applyFont="1" applyAlignment="1" applyProtection="1">
      <alignment vertical="top" wrapText="1"/>
      <protection locked="0"/>
    </xf>
    <xf numFmtId="0" fontId="17" fillId="0" borderId="2" xfId="0" applyFont="1" applyBorder="1" applyProtection="1">
      <protection locked="0"/>
    </xf>
    <xf numFmtId="3" fontId="17" fillId="0" borderId="0" xfId="0" applyNumberFormat="1" applyFont="1" applyAlignment="1" applyProtection="1">
      <alignment horizontal="right" wrapText="1"/>
      <protection locked="0"/>
    </xf>
    <xf numFmtId="3" fontId="93" fillId="0" borderId="1" xfId="17" applyNumberFormat="1" applyFont="1" applyBorder="1" applyProtection="1">
      <protection locked="0"/>
    </xf>
    <xf numFmtId="0" fontId="30" fillId="0" borderId="28" xfId="17" applyFont="1" applyBorder="1"/>
    <xf numFmtId="3" fontId="30" fillId="0" borderId="24" xfId="17" applyNumberFormat="1" applyFont="1" applyBorder="1"/>
    <xf numFmtId="3" fontId="30" fillId="0" borderId="4" xfId="17" applyNumberFormat="1" applyFont="1" applyBorder="1"/>
    <xf numFmtId="0" fontId="30" fillId="0" borderId="4" xfId="17" applyFont="1" applyBorder="1"/>
    <xf numFmtId="0" fontId="17" fillId="0" borderId="27" xfId="0" applyFont="1" applyBorder="1" applyProtection="1">
      <protection locked="0"/>
    </xf>
    <xf numFmtId="0" fontId="81" fillId="0" borderId="2" xfId="19" applyFont="1" applyFill="1" applyBorder="1" applyAlignment="1" applyProtection="1">
      <alignment horizontal="right" wrapText="1"/>
      <protection locked="0"/>
    </xf>
    <xf numFmtId="3" fontId="17" fillId="0" borderId="2" xfId="0" applyNumberFormat="1" applyFont="1" applyBorder="1" applyProtection="1">
      <protection locked="0"/>
    </xf>
    <xf numFmtId="3" fontId="30" fillId="0" borderId="64" xfId="0" applyNumberFormat="1" applyFont="1" applyBorder="1" applyAlignment="1" applyProtection="1">
      <alignment horizontal="right" vertical="top" wrapText="1"/>
      <protection locked="0"/>
    </xf>
    <xf numFmtId="14" fontId="34" fillId="0" borderId="48" xfId="0" applyNumberFormat="1" applyFont="1" applyBorder="1" applyAlignment="1" applyProtection="1">
      <alignment horizontal="center" wrapText="1"/>
      <protection locked="0"/>
    </xf>
    <xf numFmtId="0" fontId="28" fillId="0" borderId="66" xfId="0" applyFont="1" applyBorder="1" applyProtection="1">
      <protection locked="0"/>
    </xf>
    <xf numFmtId="0" fontId="17" fillId="0" borderId="5" xfId="16" applyFont="1" applyBorder="1" applyProtection="1">
      <protection locked="0"/>
    </xf>
    <xf numFmtId="165" fontId="30" fillId="0" borderId="0" xfId="1" applyFont="1" applyBorder="1" applyProtection="1">
      <protection locked="0"/>
    </xf>
    <xf numFmtId="3" fontId="30" fillId="0" borderId="2" xfId="20" applyNumberFormat="1" applyFont="1" applyBorder="1" applyProtection="1">
      <protection locked="0"/>
    </xf>
    <xf numFmtId="3" fontId="30" fillId="0" borderId="2" xfId="0" applyNumberFormat="1" applyFont="1" applyBorder="1" applyProtection="1">
      <protection locked="0"/>
    </xf>
    <xf numFmtId="0" fontId="78" fillId="0" borderId="0" xfId="0" applyFont="1" applyAlignment="1" applyProtection="1">
      <alignment horizontal="left"/>
      <protection locked="0"/>
    </xf>
    <xf numFmtId="0" fontId="87" fillId="0" borderId="11" xfId="0" applyFont="1" applyBorder="1" applyAlignment="1" applyProtection="1">
      <alignment horizontal="center"/>
      <protection locked="0"/>
    </xf>
    <xf numFmtId="3" fontId="30" fillId="0" borderId="24" xfId="17" applyNumberFormat="1" applyFont="1" applyBorder="1" applyProtection="1">
      <protection locked="0"/>
    </xf>
    <xf numFmtId="0" fontId="28" fillId="0" borderId="0" xfId="10" applyFont="1" applyProtection="1">
      <protection locked="0"/>
    </xf>
    <xf numFmtId="0" fontId="81" fillId="0" borderId="0" xfId="0" applyFont="1" applyAlignment="1" applyProtection="1">
      <alignment horizontal="center" vertical="center"/>
      <protection locked="0"/>
    </xf>
    <xf numFmtId="0" fontId="94" fillId="4" borderId="0" xfId="10" applyFont="1" applyFill="1" applyProtection="1">
      <protection locked="0"/>
    </xf>
    <xf numFmtId="0" fontId="32" fillId="4" borderId="0" xfId="10" applyFont="1" applyFill="1" applyProtection="1">
      <protection locked="0"/>
    </xf>
    <xf numFmtId="0" fontId="95" fillId="4" borderId="0" xfId="10" applyFont="1" applyFill="1" applyAlignment="1" applyProtection="1">
      <alignment wrapText="1"/>
      <protection locked="0"/>
    </xf>
    <xf numFmtId="0" fontId="17" fillId="4" borderId="0" xfId="10" applyFill="1" applyAlignment="1" applyProtection="1">
      <alignment wrapText="1"/>
      <protection locked="0"/>
    </xf>
    <xf numFmtId="0" fontId="94" fillId="0" borderId="0" xfId="10" applyFont="1" applyProtection="1">
      <protection locked="0"/>
    </xf>
    <xf numFmtId="0" fontId="32" fillId="0" borderId="0" xfId="10" applyFont="1" applyProtection="1">
      <protection locked="0"/>
    </xf>
    <xf numFmtId="0" fontId="95" fillId="0" borderId="0" xfId="10" applyFont="1" applyAlignment="1" applyProtection="1">
      <alignment wrapText="1"/>
      <protection locked="0"/>
    </xf>
    <xf numFmtId="0" fontId="17" fillId="0" borderId="0" xfId="10" applyAlignment="1" applyProtection="1">
      <alignment wrapText="1"/>
      <protection locked="0"/>
    </xf>
    <xf numFmtId="0" fontId="96" fillId="0" borderId="0" xfId="10" applyFont="1" applyProtection="1">
      <protection locked="0"/>
    </xf>
    <xf numFmtId="0" fontId="95" fillId="0" borderId="0" xfId="10" applyFont="1" applyAlignment="1" applyProtection="1">
      <alignment vertical="top" wrapText="1"/>
      <protection locked="0"/>
    </xf>
    <xf numFmtId="0" fontId="95" fillId="0" borderId="0" xfId="10" applyFont="1" applyAlignment="1" applyProtection="1">
      <alignment vertical="top"/>
      <protection locked="0"/>
    </xf>
    <xf numFmtId="0" fontId="95" fillId="0" borderId="0" xfId="10" applyFont="1" applyProtection="1">
      <protection locked="0"/>
    </xf>
    <xf numFmtId="0" fontId="33" fillId="0" borderId="0" xfId="10" applyFont="1" applyAlignment="1" applyProtection="1">
      <alignment vertical="top" wrapText="1"/>
      <protection locked="0"/>
    </xf>
    <xf numFmtId="0" fontId="89" fillId="0" borderId="0" xfId="46" applyFont="1" applyFill="1" applyBorder="1" applyProtection="1">
      <protection locked="0"/>
    </xf>
    <xf numFmtId="0" fontId="82" fillId="0" borderId="0" xfId="46" applyFont="1" applyFill="1" applyBorder="1" applyAlignment="1" applyProtection="1">
      <protection locked="0"/>
    </xf>
    <xf numFmtId="0" fontId="82" fillId="0" borderId="0" xfId="46" applyFont="1" applyFill="1" applyBorder="1" applyProtection="1">
      <protection locked="0"/>
    </xf>
    <xf numFmtId="0" fontId="82" fillId="0" borderId="0" xfId="46" applyFont="1" applyFill="1" applyBorder="1" applyAlignment="1" applyProtection="1">
      <alignment horizontal="left"/>
      <protection locked="0"/>
    </xf>
    <xf numFmtId="3" fontId="34" fillId="0" borderId="0" xfId="46" applyNumberFormat="1" applyFont="1" applyFill="1" applyBorder="1" applyAlignment="1" applyProtection="1">
      <alignment horizontal="right"/>
      <protection locked="0"/>
    </xf>
    <xf numFmtId="0" fontId="98" fillId="0" borderId="0" xfId="0" applyFont="1" applyProtection="1">
      <protection locked="0"/>
    </xf>
    <xf numFmtId="0" fontId="30" fillId="0" borderId="0" xfId="19" applyFont="1" applyFill="1" applyBorder="1" applyProtection="1">
      <protection locked="0"/>
    </xf>
    <xf numFmtId="0" fontId="30" fillId="0" borderId="0" xfId="19" applyFont="1" applyFill="1" applyBorder="1" applyAlignment="1" applyProtection="1">
      <alignment horizontal="left"/>
      <protection locked="0"/>
    </xf>
    <xf numFmtId="3" fontId="30" fillId="0" borderId="0" xfId="20" applyNumberFormat="1" applyFont="1" applyProtection="1">
      <protection locked="0"/>
    </xf>
    <xf numFmtId="3" fontId="30" fillId="0" borderId="0" xfId="0" applyNumberFormat="1" applyFont="1" applyProtection="1">
      <protection locked="0"/>
    </xf>
    <xf numFmtId="3" fontId="30" fillId="0" borderId="0" xfId="20" applyNumberFormat="1" applyFont="1" applyAlignment="1" applyProtection="1">
      <alignment horizontal="right"/>
      <protection locked="0"/>
    </xf>
    <xf numFmtId="0" fontId="17" fillId="0" borderId="0" xfId="0" applyFont="1" applyAlignment="1" applyProtection="1">
      <alignment vertical="top" wrapText="1"/>
      <protection locked="0"/>
    </xf>
    <xf numFmtId="4" fontId="30" fillId="0" borderId="0" xfId="17" applyNumberFormat="1" applyFont="1" applyProtection="1">
      <protection locked="0"/>
    </xf>
    <xf numFmtId="4" fontId="30" fillId="0" borderId="0" xfId="1" applyNumberFormat="1" applyFont="1" applyProtection="1">
      <protection locked="0"/>
    </xf>
    <xf numFmtId="4" fontId="30" fillId="0" borderId="0" xfId="1" applyNumberFormat="1" applyFont="1" applyBorder="1" applyProtection="1">
      <protection locked="0"/>
    </xf>
    <xf numFmtId="4" fontId="30" fillId="2" borderId="4" xfId="1" applyNumberFormat="1" applyFont="1" applyFill="1" applyBorder="1" applyProtection="1">
      <protection locked="0"/>
    </xf>
    <xf numFmtId="4" fontId="30" fillId="39" borderId="0" xfId="1" applyNumberFormat="1" applyFont="1" applyFill="1" applyBorder="1" applyProtection="1">
      <protection locked="0"/>
    </xf>
    <xf numFmtId="4" fontId="30" fillId="0" borderId="1" xfId="1" applyNumberFormat="1" applyFont="1" applyBorder="1" applyProtection="1">
      <protection locked="0"/>
    </xf>
    <xf numFmtId="3" fontId="17" fillId="0" borderId="0" xfId="0" applyNumberFormat="1" applyFont="1" applyProtection="1">
      <protection locked="0"/>
    </xf>
    <xf numFmtId="0" fontId="81" fillId="0" borderId="0" xfId="0" applyFont="1" applyAlignment="1" applyProtection="1">
      <alignment vertical="center"/>
      <protection locked="0"/>
    </xf>
    <xf numFmtId="0" fontId="99" fillId="0" borderId="0" xfId="0" applyFont="1" applyProtection="1">
      <protection locked="0"/>
    </xf>
    <xf numFmtId="0" fontId="81" fillId="0" borderId="0" xfId="0" applyFont="1" applyAlignment="1" applyProtection="1">
      <alignment horizontal="left"/>
      <protection locked="0"/>
    </xf>
    <xf numFmtId="14" fontId="17" fillId="39" borderId="48" xfId="0" applyNumberFormat="1" applyFont="1" applyFill="1" applyBorder="1" applyAlignment="1" applyProtection="1">
      <alignment horizontal="right"/>
      <protection locked="0"/>
    </xf>
    <xf numFmtId="0" fontId="17" fillId="39" borderId="2" xfId="0" applyFont="1" applyFill="1" applyBorder="1" applyProtection="1">
      <protection locked="0"/>
    </xf>
    <xf numFmtId="0" fontId="34" fillId="39" borderId="2" xfId="19" applyFont="1" applyFill="1" applyBorder="1" applyAlignment="1" applyProtection="1">
      <alignment horizontal="left" wrapText="1"/>
      <protection locked="0"/>
    </xf>
    <xf numFmtId="14" fontId="34" fillId="39" borderId="2" xfId="0" applyNumberFormat="1" applyFont="1" applyFill="1" applyBorder="1" applyAlignment="1" applyProtection="1">
      <alignment horizontal="right"/>
      <protection locked="0"/>
    </xf>
    <xf numFmtId="0" fontId="81" fillId="0" borderId="0" xfId="0" applyFont="1" applyAlignment="1">
      <alignment vertical="center"/>
    </xf>
    <xf numFmtId="3" fontId="30" fillId="0" borderId="48" xfId="1" applyNumberFormat="1" applyFont="1" applyFill="1" applyBorder="1" applyProtection="1">
      <protection locked="0"/>
    </xf>
    <xf numFmtId="0" fontId="85" fillId="0" borderId="0" xfId="17" applyFont="1" applyProtection="1">
      <protection locked="0"/>
    </xf>
    <xf numFmtId="0" fontId="21" fillId="0" borderId="0" xfId="0" applyFont="1" applyProtection="1">
      <protection locked="0"/>
    </xf>
    <xf numFmtId="3" fontId="45" fillId="0" borderId="64" xfId="0" applyNumberFormat="1" applyFont="1" applyBorder="1" applyAlignment="1" applyProtection="1">
      <alignment horizontal="right" vertical="top" wrapText="1"/>
      <protection locked="0"/>
    </xf>
    <xf numFmtId="3" fontId="34" fillId="0" borderId="67" xfId="0" applyNumberFormat="1" applyFont="1" applyBorder="1" applyAlignment="1" applyProtection="1">
      <alignment horizontal="right" vertical="top" wrapText="1"/>
      <protection locked="0"/>
    </xf>
    <xf numFmtId="0" fontId="17" fillId="0" borderId="0" xfId="0" applyFont="1" applyAlignment="1" applyProtection="1">
      <alignment horizontal="left"/>
      <protection locked="0"/>
    </xf>
    <xf numFmtId="3" fontId="17" fillId="4" borderId="0" xfId="0" applyNumberFormat="1" applyFont="1" applyFill="1" applyAlignment="1" applyProtection="1">
      <alignment horizontal="left"/>
      <protection locked="0"/>
    </xf>
    <xf numFmtId="4" fontId="30" fillId="5" borderId="4" xfId="1" applyNumberFormat="1" applyFont="1" applyFill="1" applyBorder="1" applyProtection="1">
      <protection locked="0"/>
    </xf>
    <xf numFmtId="0" fontId="41" fillId="0" borderId="0" xfId="17" applyFont="1" applyAlignment="1" applyProtection="1">
      <alignment vertical="center"/>
      <protection locked="0"/>
    </xf>
    <xf numFmtId="0" fontId="0" fillId="0" borderId="0" xfId="0" applyAlignment="1">
      <alignment horizontal="center"/>
    </xf>
    <xf numFmtId="0" fontId="26" fillId="0" borderId="2" xfId="0" applyFont="1" applyBorder="1" applyProtection="1">
      <protection locked="0"/>
    </xf>
    <xf numFmtId="3" fontId="34" fillId="0" borderId="48" xfId="0" applyNumberFormat="1" applyFont="1" applyBorder="1" applyAlignment="1" applyProtection="1">
      <alignment horizontal="center" wrapText="1"/>
      <protection locked="0"/>
    </xf>
    <xf numFmtId="0" fontId="34" fillId="0" borderId="48" xfId="0" applyFont="1" applyBorder="1" applyAlignment="1" applyProtection="1">
      <alignment horizontal="left" wrapText="1"/>
      <protection locked="0"/>
    </xf>
    <xf numFmtId="0" fontId="30" fillId="0" borderId="0" xfId="0" applyFont="1" applyAlignment="1" applyProtection="1">
      <alignment horizontal="center" vertical="top" wrapText="1"/>
      <protection locked="0"/>
    </xf>
    <xf numFmtId="3" fontId="26" fillId="0" borderId="0" xfId="0" applyNumberFormat="1" applyFont="1" applyProtection="1">
      <protection locked="0"/>
    </xf>
    <xf numFmtId="0" fontId="41" fillId="0" borderId="0" xfId="17" applyFont="1" applyAlignment="1" applyProtection="1">
      <alignment vertical="center" wrapText="1"/>
      <protection locked="0"/>
    </xf>
    <xf numFmtId="0" fontId="92" fillId="0" borderId="0" xfId="17" applyFont="1" applyProtection="1">
      <protection locked="0"/>
    </xf>
    <xf numFmtId="0" fontId="101" fillId="0" borderId="0" xfId="0" applyFont="1" applyAlignment="1" applyProtection="1">
      <alignment vertical="center"/>
      <protection locked="0"/>
    </xf>
    <xf numFmtId="0" fontId="44" fillId="0" borderId="0" xfId="17" applyFont="1" applyProtection="1">
      <protection locked="0"/>
    </xf>
    <xf numFmtId="168" fontId="85" fillId="0" borderId="0" xfId="17" applyNumberFormat="1" applyFont="1" applyProtection="1">
      <protection locked="0"/>
    </xf>
    <xf numFmtId="0" fontId="85" fillId="0" borderId="0" xfId="17" applyFont="1" applyAlignment="1" applyProtection="1">
      <alignment horizontal="left" vertical="top" wrapText="1"/>
      <protection locked="0"/>
    </xf>
    <xf numFmtId="0" fontId="41" fillId="0" borderId="0" xfId="17" applyFont="1" applyAlignment="1" applyProtection="1">
      <alignment vertical="top" wrapText="1"/>
      <protection locked="0"/>
    </xf>
    <xf numFmtId="0" fontId="17" fillId="0" borderId="2" xfId="0" applyFont="1" applyBorder="1" applyAlignment="1" applyProtection="1">
      <alignment horizontal="center" wrapText="1"/>
      <protection locked="0"/>
    </xf>
    <xf numFmtId="14" fontId="30" fillId="0" borderId="50" xfId="0" applyNumberFormat="1" applyFont="1" applyBorder="1" applyAlignment="1" applyProtection="1">
      <alignment horizontal="center" vertical="center"/>
      <protection locked="0"/>
    </xf>
    <xf numFmtId="14" fontId="30" fillId="0" borderId="48" xfId="0" applyNumberFormat="1" applyFont="1" applyBorder="1" applyAlignment="1" applyProtection="1">
      <alignment horizontal="center" vertical="center" wrapText="1"/>
      <protection locked="0"/>
    </xf>
    <xf numFmtId="3" fontId="29" fillId="0" borderId="0" xfId="0" applyNumberFormat="1" applyFont="1" applyProtection="1">
      <protection locked="0"/>
    </xf>
    <xf numFmtId="3" fontId="28" fillId="0" borderId="0" xfId="0" applyNumberFormat="1" applyFont="1" applyProtection="1">
      <protection locked="0"/>
    </xf>
    <xf numFmtId="0" fontId="17" fillId="0" borderId="0" xfId="0" applyFont="1" applyAlignment="1" applyProtection="1">
      <alignment vertical="center" wrapText="1"/>
      <protection locked="0"/>
    </xf>
    <xf numFmtId="0" fontId="30" fillId="0" borderId="50" xfId="0" applyFont="1" applyBorder="1" applyAlignment="1" applyProtection="1">
      <alignment horizontal="center"/>
      <protection locked="0"/>
    </xf>
    <xf numFmtId="3" fontId="34" fillId="0" borderId="50" xfId="0" applyNumberFormat="1" applyFont="1" applyBorder="1" applyAlignment="1" applyProtection="1">
      <alignment horizontal="right" wrapText="1"/>
      <protection locked="0"/>
    </xf>
    <xf numFmtId="3" fontId="30" fillId="0" borderId="50" xfId="0" applyNumberFormat="1" applyFont="1" applyBorder="1" applyAlignment="1" applyProtection="1">
      <alignment horizontal="right" wrapText="1"/>
      <protection locked="0"/>
    </xf>
    <xf numFmtId="49" fontId="30" fillId="0" borderId="51" xfId="0" applyNumberFormat="1" applyFont="1" applyBorder="1" applyProtection="1">
      <protection locked="0"/>
    </xf>
    <xf numFmtId="0" fontId="17" fillId="0" borderId="49" xfId="0" applyFont="1" applyBorder="1" applyProtection="1">
      <protection locked="0"/>
    </xf>
    <xf numFmtId="0" fontId="30" fillId="0" borderId="49" xfId="0" applyFont="1" applyBorder="1" applyProtection="1">
      <protection locked="0"/>
    </xf>
    <xf numFmtId="0" fontId="44" fillId="0" borderId="0" xfId="0" applyFont="1" applyAlignment="1" applyProtection="1">
      <alignment vertical="center"/>
      <protection locked="0"/>
    </xf>
    <xf numFmtId="0" fontId="17" fillId="0" borderId="2" xfId="0" applyFont="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34" fillId="2" borderId="0" xfId="0" applyFont="1" applyFill="1" applyProtection="1">
      <protection locked="0"/>
    </xf>
    <xf numFmtId="0" fontId="30" fillId="0" borderId="0" xfId="0" applyFont="1" applyAlignment="1" applyProtection="1">
      <alignment horizontal="left" vertical="top" wrapText="1" indent="1"/>
      <protection locked="0"/>
    </xf>
    <xf numFmtId="0" fontId="25" fillId="0" borderId="0" xfId="0" applyFont="1" applyProtection="1">
      <protection locked="0"/>
    </xf>
    <xf numFmtId="0" fontId="25" fillId="0" borderId="0" xfId="0" applyFont="1" applyAlignment="1" applyProtection="1">
      <alignment horizontal="left" vertical="top" indent="1"/>
      <protection locked="0"/>
    </xf>
    <xf numFmtId="0" fontId="44" fillId="0" borderId="0" xfId="0" applyFont="1" applyAlignment="1" applyProtection="1">
      <alignment wrapText="1"/>
      <protection locked="0"/>
    </xf>
    <xf numFmtId="0" fontId="30" fillId="0" borderId="0" xfId="0" applyFont="1" applyAlignment="1" applyProtection="1">
      <alignment wrapText="1"/>
      <protection locked="0"/>
    </xf>
    <xf numFmtId="0" fontId="78" fillId="0" borderId="1" xfId="0" applyFont="1" applyBorder="1" applyAlignment="1" applyProtection="1">
      <alignment horizontal="left"/>
      <protection locked="0"/>
    </xf>
    <xf numFmtId="0" fontId="17" fillId="0" borderId="12" xfId="0" applyFont="1" applyBorder="1" applyAlignment="1" applyProtection="1">
      <alignment wrapText="1"/>
      <protection locked="0"/>
    </xf>
    <xf numFmtId="0" fontId="26" fillId="0" borderId="12" xfId="0" applyFont="1" applyBorder="1" applyProtection="1">
      <protection locked="0"/>
    </xf>
    <xf numFmtId="0" fontId="85" fillId="0" borderId="0" xfId="0" applyFont="1" applyProtection="1">
      <protection locked="0"/>
    </xf>
    <xf numFmtId="0" fontId="44" fillId="0" borderId="0" xfId="0" applyFont="1"/>
    <xf numFmtId="0" fontId="17" fillId="0" borderId="68" xfId="0" applyFont="1" applyBorder="1" applyProtection="1">
      <protection locked="0"/>
    </xf>
    <xf numFmtId="0" fontId="17" fillId="0" borderId="68" xfId="0" applyFont="1" applyBorder="1" applyAlignment="1" applyProtection="1">
      <alignment wrapText="1"/>
      <protection locked="0"/>
    </xf>
    <xf numFmtId="0" fontId="17" fillId="0" borderId="68" xfId="0" applyFont="1" applyBorder="1" applyAlignment="1" applyProtection="1">
      <alignment vertical="center" wrapText="1"/>
      <protection locked="0"/>
    </xf>
    <xf numFmtId="0" fontId="17" fillId="0" borderId="0" xfId="0" applyFont="1" applyAlignment="1" applyProtection="1">
      <alignment vertical="center"/>
      <protection locked="0"/>
    </xf>
    <xf numFmtId="0" fontId="17" fillId="0" borderId="68" xfId="0" applyFont="1" applyBorder="1" applyAlignment="1" applyProtection="1">
      <alignment vertical="center"/>
      <protection locked="0"/>
    </xf>
    <xf numFmtId="3" fontId="77" fillId="39" borderId="52" xfId="0" applyNumberFormat="1" applyFont="1" applyFill="1" applyBorder="1" applyAlignment="1" applyProtection="1">
      <alignment horizontal="right" wrapText="1"/>
      <protection locked="0"/>
    </xf>
    <xf numFmtId="0" fontId="77" fillId="39" borderId="52" xfId="10" applyFont="1" applyFill="1" applyBorder="1" applyAlignment="1" applyProtection="1">
      <alignment horizontal="left"/>
      <protection locked="0"/>
    </xf>
    <xf numFmtId="3" fontId="77" fillId="0" borderId="52" xfId="0" applyNumberFormat="1" applyFont="1" applyBorder="1" applyAlignment="1" applyProtection="1">
      <alignment horizontal="right" wrapText="1"/>
      <protection locked="0"/>
    </xf>
    <xf numFmtId="0" fontId="77" fillId="0" borderId="52" xfId="10" applyFont="1" applyBorder="1" applyAlignment="1" applyProtection="1">
      <alignment horizontal="left"/>
      <protection locked="0"/>
    </xf>
    <xf numFmtId="0" fontId="25" fillId="0" borderId="0" xfId="17" applyFont="1"/>
    <xf numFmtId="0" fontId="23" fillId="0" borderId="0" xfId="17" applyFont="1" applyProtection="1">
      <protection locked="0"/>
    </xf>
    <xf numFmtId="3" fontId="30" fillId="0" borderId="7" xfId="0" applyNumberFormat="1" applyFont="1" applyBorder="1" applyAlignment="1" applyProtection="1">
      <alignment horizontal="right"/>
      <protection locked="0"/>
    </xf>
    <xf numFmtId="3" fontId="45" fillId="39" borderId="7" xfId="0" applyNumberFormat="1" applyFont="1" applyFill="1" applyBorder="1" applyAlignment="1" applyProtection="1">
      <alignment horizontal="right"/>
      <protection locked="0"/>
    </xf>
    <xf numFmtId="0" fontId="30" fillId="0" borderId="0" xfId="0" applyFont="1" applyAlignment="1">
      <alignment horizontal="center" vertical="top"/>
    </xf>
    <xf numFmtId="0" fontId="30" fillId="0" borderId="2" xfId="0" applyFont="1" applyBorder="1" applyAlignment="1" applyProtection="1">
      <alignment horizontal="center" wrapText="1"/>
      <protection locked="0"/>
    </xf>
    <xf numFmtId="3" fontId="30" fillId="0" borderId="2" xfId="0" applyNumberFormat="1" applyFont="1" applyBorder="1"/>
    <xf numFmtId="0" fontId="77" fillId="0" borderId="0" xfId="16" applyFont="1" applyProtection="1">
      <protection locked="0"/>
    </xf>
    <xf numFmtId="0" fontId="77" fillId="0" borderId="0" xfId="299" applyFont="1" applyProtection="1">
      <protection locked="0"/>
    </xf>
    <xf numFmtId="3" fontId="45" fillId="0" borderId="2" xfId="0" applyNumberFormat="1" applyFont="1" applyBorder="1" applyProtection="1">
      <protection locked="0"/>
    </xf>
    <xf numFmtId="14" fontId="34" fillId="0" borderId="48" xfId="0" applyNumberFormat="1" applyFont="1" applyBorder="1" applyAlignment="1" applyProtection="1">
      <alignment horizontal="right" wrapText="1"/>
      <protection locked="0"/>
    </xf>
    <xf numFmtId="14" fontId="30" fillId="0" borderId="48" xfId="0" applyNumberFormat="1" applyFont="1" applyBorder="1"/>
    <xf numFmtId="0" fontId="30" fillId="0" borderId="48" xfId="0" applyFont="1" applyBorder="1"/>
    <xf numFmtId="3" fontId="30" fillId="0" borderId="48" xfId="17" applyNumberFormat="1" applyFont="1" applyBorder="1" applyAlignment="1">
      <alignment horizontal="right" vertical="center" wrapText="1"/>
    </xf>
    <xf numFmtId="3" fontId="30" fillId="0" borderId="48" xfId="17" applyNumberFormat="1" applyFont="1" applyBorder="1" applyAlignment="1" applyProtection="1">
      <alignment horizontal="right" vertical="center" wrapText="1"/>
      <protection locked="0"/>
    </xf>
    <xf numFmtId="0" fontId="30" fillId="0" borderId="48" xfId="0" applyFont="1" applyBorder="1" applyProtection="1">
      <protection locked="0"/>
    </xf>
    <xf numFmtId="3" fontId="30" fillId="0" borderId="48" xfId="0" applyNumberFormat="1" applyFont="1" applyBorder="1" applyAlignment="1" applyProtection="1">
      <alignment horizontal="right" vertical="center" wrapText="1"/>
      <protection locked="0"/>
    </xf>
    <xf numFmtId="0" fontId="26" fillId="0" borderId="0" xfId="0" applyFont="1" applyAlignment="1" applyProtection="1">
      <alignment horizontal="center"/>
      <protection locked="0"/>
    </xf>
    <xf numFmtId="14" fontId="34" fillId="0" borderId="1" xfId="0" applyNumberFormat="1" applyFont="1" applyBorder="1" applyAlignment="1" applyProtection="1">
      <alignment horizontal="right" wrapText="1"/>
      <protection locked="0"/>
    </xf>
    <xf numFmtId="14" fontId="30" fillId="0" borderId="1" xfId="0" applyNumberFormat="1" applyFont="1" applyBorder="1" applyProtection="1">
      <protection locked="0"/>
    </xf>
    <xf numFmtId="14" fontId="34" fillId="0" borderId="52" xfId="0" applyNumberFormat="1" applyFont="1" applyBorder="1" applyAlignment="1" applyProtection="1">
      <alignment horizontal="center" wrapText="1"/>
      <protection locked="0"/>
    </xf>
    <xf numFmtId="0" fontId="17" fillId="0" borderId="52" xfId="0" applyFont="1" applyBorder="1" applyAlignment="1" applyProtection="1">
      <alignment horizontal="center"/>
      <protection locked="0"/>
    </xf>
    <xf numFmtId="0" fontId="17" fillId="0" borderId="52" xfId="0" applyFont="1" applyBorder="1" applyAlignment="1" applyProtection="1">
      <alignment horizontal="right"/>
      <protection locked="0"/>
    </xf>
    <xf numFmtId="0" fontId="17" fillId="0" borderId="52" xfId="0" applyFont="1" applyBorder="1" applyProtection="1">
      <protection locked="0"/>
    </xf>
    <xf numFmtId="0" fontId="17" fillId="0" borderId="0" xfId="0" applyFont="1" applyAlignment="1" applyProtection="1">
      <alignment horizontal="center"/>
      <protection locked="0"/>
    </xf>
    <xf numFmtId="14" fontId="34" fillId="0" borderId="1" xfId="0" applyNumberFormat="1" applyFont="1" applyBorder="1" applyAlignment="1" applyProtection="1">
      <alignment horizontal="right"/>
      <protection locked="0"/>
    </xf>
    <xf numFmtId="38" fontId="26" fillId="0" borderId="0" xfId="0" applyNumberFormat="1" applyFont="1" applyProtection="1">
      <protection locked="0"/>
    </xf>
    <xf numFmtId="0" fontId="26" fillId="0" borderId="0" xfId="0" applyFont="1" applyAlignment="1" applyProtection="1">
      <alignment horizontal="right"/>
      <protection locked="0"/>
    </xf>
    <xf numFmtId="3" fontId="29" fillId="0" borderId="0" xfId="1" applyNumberFormat="1" applyFont="1" applyFill="1" applyBorder="1" applyProtection="1">
      <protection locked="0"/>
    </xf>
    <xf numFmtId="14" fontId="30" fillId="0" borderId="1" xfId="0" applyNumberFormat="1" applyFont="1" applyBorder="1" applyAlignment="1" applyProtection="1">
      <alignment horizontal="right"/>
      <protection locked="0"/>
    </xf>
    <xf numFmtId="3" fontId="30" fillId="0" borderId="0" xfId="17" applyNumberFormat="1" applyFont="1"/>
    <xf numFmtId="0" fontId="34" fillId="4" borderId="0" xfId="0" applyFont="1" applyFill="1" applyProtection="1">
      <protection locked="0"/>
    </xf>
    <xf numFmtId="38" fontId="30" fillId="0" borderId="0" xfId="0" applyNumberFormat="1" applyFont="1" applyProtection="1">
      <protection locked="0"/>
    </xf>
    <xf numFmtId="3" fontId="30" fillId="0" borderId="0" xfId="17" applyNumberFormat="1" applyFont="1" applyAlignment="1" applyProtection="1">
      <alignment horizontal="right" wrapText="1"/>
      <protection locked="0"/>
    </xf>
    <xf numFmtId="38" fontId="30" fillId="0" borderId="1" xfId="0" applyNumberFormat="1" applyFont="1" applyBorder="1" applyProtection="1">
      <protection locked="0"/>
    </xf>
    <xf numFmtId="38" fontId="34" fillId="0" borderId="1" xfId="0" applyNumberFormat="1" applyFont="1" applyBorder="1" applyProtection="1">
      <protection locked="0"/>
    </xf>
    <xf numFmtId="38" fontId="34" fillId="0" borderId="0" xfId="0" applyNumberFormat="1" applyFont="1" applyProtection="1">
      <protection locked="0"/>
    </xf>
    <xf numFmtId="3" fontId="34" fillId="0" borderId="0" xfId="0" applyNumberFormat="1" applyFont="1" applyAlignment="1" applyProtection="1">
      <alignment horizontal="right" wrapText="1"/>
      <protection locked="0"/>
    </xf>
    <xf numFmtId="3" fontId="30" fillId="0" borderId="0" xfId="0" applyNumberFormat="1" applyFont="1" applyAlignment="1" applyProtection="1">
      <alignment horizontal="right" wrapText="1"/>
      <protection locked="0"/>
    </xf>
    <xf numFmtId="0" fontId="34" fillId="0" borderId="0" xfId="0" applyFont="1" applyAlignment="1">
      <alignment horizontal="left" vertical="top"/>
    </xf>
    <xf numFmtId="0" fontId="45" fillId="0" borderId="0" xfId="0" applyFont="1" applyAlignment="1">
      <alignment horizontal="center" vertical="top" wrapText="1"/>
    </xf>
    <xf numFmtId="0" fontId="30" fillId="0" borderId="0" xfId="0" applyFont="1"/>
    <xf numFmtId="0" fontId="30" fillId="0" borderId="2" xfId="0" applyFont="1" applyBorder="1"/>
    <xf numFmtId="3" fontId="30" fillId="0" borderId="2" xfId="0" applyNumberFormat="1" applyFont="1" applyBorder="1" applyAlignment="1">
      <alignment wrapText="1"/>
    </xf>
    <xf numFmtId="0" fontId="30" fillId="0" borderId="2" xfId="0" applyFont="1" applyBorder="1" applyAlignment="1">
      <alignment wrapText="1"/>
    </xf>
    <xf numFmtId="0" fontId="34" fillId="0" borderId="2" xfId="0" applyFont="1" applyBorder="1"/>
    <xf numFmtId="0" fontId="105" fillId="2" borderId="0" xfId="0" applyFont="1" applyFill="1" applyProtection="1">
      <protection locked="0"/>
    </xf>
    <xf numFmtId="0" fontId="82" fillId="2" borderId="0" xfId="0" applyFont="1" applyFill="1" applyProtection="1">
      <protection locked="0"/>
    </xf>
    <xf numFmtId="0" fontId="82" fillId="2" borderId="0" xfId="0" applyFont="1" applyFill="1" applyAlignment="1" applyProtection="1">
      <alignment horizontal="left"/>
      <protection locked="0"/>
    </xf>
    <xf numFmtId="14" fontId="82" fillId="0" borderId="0" xfId="0" applyNumberFormat="1" applyFont="1" applyProtection="1">
      <protection locked="0"/>
    </xf>
    <xf numFmtId="14" fontId="105" fillId="0" borderId="1" xfId="0" applyNumberFormat="1" applyFont="1" applyBorder="1" applyAlignment="1" applyProtection="1">
      <alignment horizontal="right"/>
      <protection locked="0"/>
    </xf>
    <xf numFmtId="14" fontId="82" fillId="0" borderId="1" xfId="0" applyNumberFormat="1" applyFont="1" applyBorder="1" applyAlignment="1" applyProtection="1">
      <alignment horizontal="right"/>
      <protection locked="0"/>
    </xf>
    <xf numFmtId="14" fontId="82" fillId="0" borderId="1" xfId="0" applyNumberFormat="1" applyFont="1" applyBorder="1" applyAlignment="1" applyProtection="1">
      <alignment horizontal="center"/>
      <protection locked="0"/>
    </xf>
    <xf numFmtId="0" fontId="106" fillId="0" borderId="0" xfId="0" applyFont="1" applyProtection="1">
      <protection locked="0"/>
    </xf>
    <xf numFmtId="3" fontId="105" fillId="0" borderId="0" xfId="0" applyNumberFormat="1" applyFont="1" applyAlignment="1" applyProtection="1">
      <alignment horizontal="right" wrapText="1"/>
      <protection locked="0"/>
    </xf>
    <xf numFmtId="3" fontId="82" fillId="0" borderId="0" xfId="0" applyNumberFormat="1" applyFont="1" applyAlignment="1" applyProtection="1">
      <alignment horizontal="right" wrapText="1"/>
      <protection locked="0"/>
    </xf>
    <xf numFmtId="3" fontId="82" fillId="0" borderId="0" xfId="17" applyNumberFormat="1" applyFont="1" applyAlignment="1" applyProtection="1">
      <alignment horizontal="right" wrapText="1"/>
      <protection locked="0"/>
    </xf>
    <xf numFmtId="49" fontId="82" fillId="0" borderId="0" xfId="0" applyNumberFormat="1" applyFont="1" applyAlignment="1" applyProtection="1">
      <alignment horizontal="left" indent="1"/>
      <protection locked="0"/>
    </xf>
    <xf numFmtId="49" fontId="82" fillId="0" borderId="0" xfId="0" applyNumberFormat="1" applyFont="1" applyAlignment="1" applyProtection="1">
      <alignment horizontal="left"/>
      <protection locked="0"/>
    </xf>
    <xf numFmtId="0" fontId="89" fillId="0" borderId="0" xfId="0" applyFont="1" applyProtection="1">
      <protection locked="0"/>
    </xf>
    <xf numFmtId="3" fontId="89" fillId="0" borderId="0" xfId="0" applyNumberFormat="1" applyFont="1" applyAlignment="1" applyProtection="1">
      <alignment horizontal="right" wrapText="1"/>
      <protection locked="0"/>
    </xf>
    <xf numFmtId="3" fontId="106" fillId="0" borderId="0" xfId="0" applyNumberFormat="1" applyFont="1" applyAlignment="1" applyProtection="1">
      <alignment horizontal="right" wrapText="1"/>
      <protection locked="0"/>
    </xf>
    <xf numFmtId="3" fontId="79" fillId="0" borderId="0" xfId="0" applyNumberFormat="1" applyFont="1" applyAlignment="1" applyProtection="1">
      <alignment horizontal="right" wrapText="1"/>
      <protection locked="0"/>
    </xf>
    <xf numFmtId="0" fontId="106" fillId="0" borderId="0" xfId="0" applyFont="1" applyAlignment="1" applyProtection="1">
      <alignment wrapText="1"/>
      <protection locked="0"/>
    </xf>
    <xf numFmtId="0" fontId="106" fillId="0" borderId="0" xfId="0" applyFont="1" applyAlignment="1" applyProtection="1">
      <alignment vertical="top" wrapText="1"/>
      <protection locked="0"/>
    </xf>
    <xf numFmtId="0" fontId="82" fillId="0" borderId="0" xfId="0" applyFont="1" applyAlignment="1" applyProtection="1">
      <alignment horizontal="left"/>
      <protection locked="0"/>
    </xf>
    <xf numFmtId="0" fontId="89" fillId="0" borderId="1" xfId="0" applyFont="1" applyBorder="1" applyProtection="1">
      <protection locked="0"/>
    </xf>
    <xf numFmtId="3" fontId="89" fillId="0" borderId="1" xfId="0" applyNumberFormat="1" applyFont="1" applyBorder="1" applyAlignment="1" applyProtection="1">
      <alignment horizontal="right" wrapText="1"/>
      <protection locked="0"/>
    </xf>
    <xf numFmtId="0" fontId="89" fillId="0" borderId="0" xfId="0" applyFont="1" applyAlignment="1" applyProtection="1">
      <alignment vertical="top" wrapText="1"/>
      <protection locked="0"/>
    </xf>
    <xf numFmtId="0" fontId="79" fillId="0" borderId="0" xfId="0" applyFont="1" applyAlignment="1" applyProtection="1">
      <alignment horizontal="left" vertical="top"/>
      <protection locked="0"/>
    </xf>
    <xf numFmtId="0" fontId="79" fillId="0" borderId="1" xfId="0" applyFont="1" applyBorder="1" applyAlignment="1" applyProtection="1">
      <alignment vertical="top" wrapText="1"/>
      <protection locked="0"/>
    </xf>
    <xf numFmtId="0" fontId="109" fillId="0" borderId="1" xfId="0" applyFont="1" applyBorder="1" applyAlignment="1" applyProtection="1">
      <alignment vertical="top" wrapText="1"/>
      <protection locked="0"/>
    </xf>
    <xf numFmtId="49" fontId="105" fillId="0" borderId="0" xfId="0" applyNumberFormat="1" applyFont="1" applyAlignment="1" applyProtection="1">
      <alignment horizontal="right"/>
      <protection locked="0"/>
    </xf>
    <xf numFmtId="49" fontId="82" fillId="0" borderId="0" xfId="0" applyNumberFormat="1" applyFont="1" applyAlignment="1" applyProtection="1">
      <alignment horizontal="right"/>
      <protection locked="0"/>
    </xf>
    <xf numFmtId="0" fontId="106" fillId="0" borderId="0" xfId="0" applyFont="1" applyAlignment="1" applyProtection="1">
      <alignment horizontal="left"/>
      <protection locked="0"/>
    </xf>
    <xf numFmtId="0" fontId="79" fillId="0" borderId="0" xfId="0" applyFont="1" applyAlignment="1" applyProtection="1">
      <alignment horizontal="left" wrapText="1"/>
      <protection locked="0"/>
    </xf>
    <xf numFmtId="0" fontId="17" fillId="4" borderId="0" xfId="0" applyFont="1" applyFill="1" applyProtection="1">
      <protection locked="0"/>
    </xf>
    <xf numFmtId="14" fontId="17" fillId="0" borderId="0" xfId="0" applyNumberFormat="1" applyFont="1" applyAlignment="1" applyProtection="1">
      <alignment horizontal="center" vertical="center"/>
      <protection locked="0"/>
    </xf>
    <xf numFmtId="14" fontId="17" fillId="0" borderId="0" xfId="0" applyNumberFormat="1" applyFont="1" applyAlignment="1" applyProtection="1">
      <alignment horizontal="center"/>
      <protection locked="0"/>
    </xf>
    <xf numFmtId="0" fontId="17" fillId="4" borderId="0" xfId="0" applyFont="1" applyFill="1" applyAlignment="1" applyProtection="1">
      <alignment horizontal="left"/>
      <protection locked="0"/>
    </xf>
    <xf numFmtId="0" fontId="111" fillId="0" borderId="11" xfId="0" applyFont="1" applyBorder="1" applyProtection="1">
      <protection locked="0"/>
    </xf>
    <xf numFmtId="0" fontId="23" fillId="0" borderId="11" xfId="0" applyFont="1" applyBorder="1" applyProtection="1">
      <protection locked="0"/>
    </xf>
    <xf numFmtId="0" fontId="25" fillId="0" borderId="11" xfId="0" applyFont="1" applyBorder="1" applyAlignment="1" applyProtection="1">
      <alignment horizontal="left" indent="2"/>
      <protection locked="0"/>
    </xf>
    <xf numFmtId="0" fontId="23" fillId="0" borderId="7" xfId="0" applyFont="1" applyBorder="1" applyAlignment="1" applyProtection="1">
      <alignment horizontal="left" indent="2"/>
      <protection locked="0"/>
    </xf>
    <xf numFmtId="0" fontId="23" fillId="0" borderId="7" xfId="0" applyFont="1" applyBorder="1" applyAlignment="1" applyProtection="1">
      <alignment horizontal="left"/>
      <protection locked="0"/>
    </xf>
    <xf numFmtId="0" fontId="25" fillId="0" borderId="11" xfId="0" applyFont="1" applyBorder="1" applyProtection="1">
      <protection locked="0"/>
    </xf>
    <xf numFmtId="0" fontId="23" fillId="0" borderId="11" xfId="0" applyFont="1" applyBorder="1" applyAlignment="1" applyProtection="1">
      <alignment horizontal="left" indent="2"/>
      <protection locked="0"/>
    </xf>
    <xf numFmtId="0" fontId="111" fillId="0" borderId="11" xfId="0" applyFont="1" applyBorder="1" applyAlignment="1" applyProtection="1">
      <alignment horizontal="left"/>
      <protection locked="0"/>
    </xf>
    <xf numFmtId="3" fontId="17" fillId="0" borderId="48" xfId="17" applyNumberFormat="1" applyBorder="1" applyAlignment="1" applyProtection="1">
      <alignment horizontal="right" wrapText="1"/>
      <protection locked="0"/>
    </xf>
    <xf numFmtId="0" fontId="25" fillId="0" borderId="7" xfId="0" applyFont="1" applyBorder="1" applyAlignment="1" applyProtection="1">
      <alignment horizontal="left" indent="2"/>
      <protection locked="0"/>
    </xf>
    <xf numFmtId="0" fontId="112" fillId="0" borderId="11" xfId="0" applyFont="1" applyBorder="1" applyAlignment="1" applyProtection="1">
      <alignment horizontal="left" indent="2"/>
      <protection locked="0"/>
    </xf>
    <xf numFmtId="0" fontId="17" fillId="0" borderId="11" xfId="0" applyFont="1" applyBorder="1" applyProtection="1">
      <protection locked="0"/>
    </xf>
    <xf numFmtId="0" fontId="25" fillId="0" borderId="0" xfId="0" applyFont="1" applyAlignment="1">
      <alignment horizontal="left" indent="2"/>
    </xf>
    <xf numFmtId="0" fontId="113" fillId="0" borderId="11" xfId="0" applyFont="1" applyBorder="1" applyAlignment="1" applyProtection="1">
      <alignment horizontal="left" indent="2"/>
      <protection locked="0"/>
    </xf>
    <xf numFmtId="0" fontId="30" fillId="0" borderId="1" xfId="10" applyFont="1" applyBorder="1" applyAlignment="1" applyProtection="1">
      <alignment horizontal="left"/>
      <protection locked="0"/>
    </xf>
    <xf numFmtId="0" fontId="30" fillId="0" borderId="0" xfId="10" applyFont="1" applyProtection="1">
      <protection locked="0"/>
    </xf>
    <xf numFmtId="0" fontId="30" fillId="2" borderId="0" xfId="0" applyFont="1" applyFill="1" applyProtection="1">
      <protection locked="0"/>
    </xf>
    <xf numFmtId="0" fontId="17" fillId="2" borderId="0" xfId="0" applyFont="1" applyFill="1" applyProtection="1">
      <protection locked="0"/>
    </xf>
    <xf numFmtId="3" fontId="30" fillId="0" borderId="1" xfId="1" applyNumberFormat="1" applyFont="1" applyFill="1" applyBorder="1" applyAlignment="1" applyProtection="1">
      <alignment horizontal="center" vertical="center" wrapText="1"/>
      <protection locked="0"/>
    </xf>
    <xf numFmtId="3" fontId="30" fillId="0" borderId="1" xfId="1" applyNumberFormat="1" applyFont="1" applyBorder="1" applyAlignment="1" applyProtection="1">
      <alignment horizontal="center" wrapText="1"/>
      <protection locked="0"/>
    </xf>
    <xf numFmtId="3" fontId="34" fillId="0" borderId="1" xfId="1" applyNumberFormat="1" applyFont="1" applyBorder="1" applyAlignment="1" applyProtection="1">
      <alignment horizontal="center" wrapText="1"/>
      <protection locked="0"/>
    </xf>
    <xf numFmtId="3" fontId="30" fillId="0" borderId="0" xfId="1" applyNumberFormat="1" applyFont="1" applyAlignment="1" applyProtection="1">
      <alignment horizontal="right" wrapText="1"/>
      <protection locked="0"/>
    </xf>
    <xf numFmtId="0" fontId="30" fillId="0" borderId="0" xfId="0" applyFont="1" applyAlignment="1" applyProtection="1">
      <alignment horizontal="left" indent="1"/>
      <protection locked="0"/>
    </xf>
    <xf numFmtId="3" fontId="30" fillId="0" borderId="0" xfId="1" applyNumberFormat="1" applyFont="1" applyBorder="1" applyAlignment="1" applyProtection="1">
      <alignment horizontal="right" wrapText="1"/>
      <protection locked="0"/>
    </xf>
    <xf numFmtId="0" fontId="30" fillId="0" borderId="1" xfId="0" applyFont="1" applyBorder="1" applyAlignment="1" applyProtection="1">
      <alignment horizontal="left" indent="1"/>
      <protection locked="0"/>
    </xf>
    <xf numFmtId="3" fontId="30" fillId="0" borderId="1" xfId="1" applyNumberFormat="1" applyFont="1" applyBorder="1" applyAlignment="1" applyProtection="1">
      <alignment horizontal="right" wrapText="1"/>
      <protection locked="0"/>
    </xf>
    <xf numFmtId="9" fontId="30" fillId="0" borderId="0" xfId="0" applyNumberFormat="1" applyFont="1" applyAlignment="1" applyProtection="1">
      <alignment horizontal="center"/>
      <protection locked="0"/>
    </xf>
    <xf numFmtId="9" fontId="30" fillId="5" borderId="0" xfId="0" applyNumberFormat="1" applyFont="1" applyFill="1" applyAlignment="1" applyProtection="1">
      <alignment horizontal="center"/>
      <protection locked="0"/>
    </xf>
    <xf numFmtId="166" fontId="30" fillId="0" borderId="0" xfId="0" applyNumberFormat="1" applyFont="1" applyAlignment="1" applyProtection="1">
      <alignment horizontal="center" wrapText="1"/>
      <protection locked="0"/>
    </xf>
    <xf numFmtId="0" fontId="30" fillId="0" borderId="0" xfId="0" applyFont="1" applyAlignment="1" applyProtection="1">
      <alignment horizontal="center" wrapText="1"/>
      <protection locked="0"/>
    </xf>
    <xf numFmtId="49" fontId="30" fillId="0" borderId="0" xfId="0" applyNumberFormat="1" applyFont="1" applyAlignment="1" applyProtection="1">
      <alignment horizontal="center" wrapText="1"/>
      <protection locked="0"/>
    </xf>
    <xf numFmtId="0" fontId="30" fillId="0" borderId="0" xfId="0" applyFont="1" applyAlignment="1" applyProtection="1">
      <alignment horizontal="right" wrapText="1"/>
      <protection locked="0"/>
    </xf>
    <xf numFmtId="0" fontId="30" fillId="0" borderId="1" xfId="0" applyFont="1" applyBorder="1" applyAlignment="1" applyProtection="1">
      <alignment horizontal="center"/>
      <protection locked="0"/>
    </xf>
    <xf numFmtId="0" fontId="30" fillId="0" borderId="1" xfId="0" applyFont="1" applyBorder="1" applyAlignment="1" applyProtection="1">
      <alignment horizontal="center" wrapText="1"/>
      <protection locked="0"/>
    </xf>
    <xf numFmtId="0" fontId="34" fillId="0" borderId="1" xfId="0" applyFont="1" applyBorder="1" applyAlignment="1" applyProtection="1">
      <alignment horizontal="center" wrapText="1"/>
      <protection locked="0"/>
    </xf>
    <xf numFmtId="0" fontId="30" fillId="0" borderId="1" xfId="10" applyFont="1" applyBorder="1" applyAlignment="1" applyProtection="1">
      <alignment horizontal="left" wrapText="1"/>
      <protection locked="0"/>
    </xf>
    <xf numFmtId="3" fontId="30" fillId="0" borderId="0" xfId="1" applyNumberFormat="1" applyFont="1" applyFill="1" applyBorder="1" applyAlignment="1" applyProtection="1">
      <alignment horizontal="right" wrapText="1"/>
      <protection locked="0"/>
    </xf>
    <xf numFmtId="49" fontId="30" fillId="0" borderId="0" xfId="0" applyNumberFormat="1" applyFont="1" applyAlignment="1" applyProtection="1">
      <alignment horizontal="left" indent="1"/>
      <protection locked="0"/>
    </xf>
    <xf numFmtId="3" fontId="30" fillId="0" borderId="1" xfId="1" applyNumberFormat="1" applyFont="1" applyFill="1" applyBorder="1" applyAlignment="1" applyProtection="1">
      <alignment horizontal="right" wrapText="1"/>
      <protection locked="0"/>
    </xf>
    <xf numFmtId="0" fontId="30" fillId="0" borderId="0" xfId="0" applyFont="1" applyAlignment="1" applyProtection="1">
      <alignment vertical="center"/>
      <protection locked="0"/>
    </xf>
    <xf numFmtId="0" fontId="30" fillId="5" borderId="0" xfId="0" applyFont="1" applyFill="1" applyProtection="1">
      <protection locked="0"/>
    </xf>
    <xf numFmtId="1" fontId="30" fillId="0" borderId="0" xfId="0" applyNumberFormat="1" applyFont="1" applyAlignment="1" applyProtection="1">
      <alignment horizontal="right" wrapText="1"/>
      <protection locked="0"/>
    </xf>
    <xf numFmtId="166" fontId="30" fillId="0" borderId="0" xfId="10" applyNumberFormat="1" applyFont="1" applyAlignment="1" applyProtection="1">
      <alignment horizontal="left" wrapText="1"/>
      <protection locked="0"/>
    </xf>
    <xf numFmtId="49" fontId="30" fillId="0" borderId="0" xfId="10" applyNumberFormat="1" applyFont="1" applyAlignment="1" applyProtection="1">
      <alignment horizontal="left" wrapText="1"/>
      <protection locked="0"/>
    </xf>
    <xf numFmtId="3" fontId="30" fillId="2" borderId="0" xfId="0" applyNumberFormat="1" applyFont="1" applyFill="1" applyProtection="1">
      <protection locked="0"/>
    </xf>
    <xf numFmtId="3" fontId="34" fillId="0" borderId="0" xfId="0" applyNumberFormat="1" applyFont="1" applyProtection="1">
      <protection locked="0"/>
    </xf>
    <xf numFmtId="14" fontId="30" fillId="0" borderId="0" xfId="0" applyNumberFormat="1" applyFont="1" applyProtection="1">
      <protection locked="0"/>
    </xf>
    <xf numFmtId="0" fontId="82" fillId="0" borderId="0" xfId="0" applyFont="1" applyAlignment="1" applyProtection="1">
      <alignment wrapText="1"/>
      <protection locked="0"/>
    </xf>
    <xf numFmtId="0" fontId="30" fillId="0" borderId="1" xfId="0" applyFont="1" applyBorder="1" applyAlignment="1" applyProtection="1">
      <alignment wrapText="1"/>
      <protection locked="0"/>
    </xf>
    <xf numFmtId="3" fontId="30" fillId="0" borderId="1" xfId="0" applyNumberFormat="1" applyFont="1" applyBorder="1" applyAlignment="1" applyProtection="1">
      <alignment horizontal="right"/>
      <protection locked="0"/>
    </xf>
    <xf numFmtId="0" fontId="30" fillId="0" borderId="1" xfId="10" applyFont="1" applyBorder="1" applyProtection="1">
      <protection locked="0"/>
    </xf>
    <xf numFmtId="3" fontId="30" fillId="0" borderId="0" xfId="1" applyNumberFormat="1" applyFont="1" applyBorder="1" applyAlignment="1" applyProtection="1">
      <alignment horizontal="right"/>
      <protection locked="0"/>
    </xf>
    <xf numFmtId="0" fontId="30" fillId="0" borderId="1" xfId="0" applyFont="1" applyBorder="1"/>
    <xf numFmtId="3" fontId="30" fillId="0" borderId="0" xfId="0" applyNumberFormat="1" applyFont="1"/>
    <xf numFmtId="0" fontId="34" fillId="0" borderId="1" xfId="0" applyFont="1" applyBorder="1"/>
    <xf numFmtId="14" fontId="17" fillId="0" borderId="0" xfId="0" applyNumberFormat="1" applyFont="1" applyProtection="1">
      <protection locked="0"/>
    </xf>
    <xf numFmtId="3" fontId="34" fillId="2" borderId="0" xfId="0" applyNumberFormat="1" applyFont="1" applyFill="1" applyProtection="1">
      <protection locked="0"/>
    </xf>
    <xf numFmtId="14" fontId="30" fillId="2" borderId="0" xfId="0" applyNumberFormat="1" applyFont="1" applyFill="1" applyProtection="1">
      <protection locked="0"/>
    </xf>
    <xf numFmtId="3" fontId="34" fillId="0" borderId="0" xfId="0" applyNumberFormat="1" applyFont="1" applyAlignment="1" applyProtection="1">
      <alignment horizontal="left"/>
      <protection locked="0"/>
    </xf>
    <xf numFmtId="14" fontId="30" fillId="0" borderId="1" xfId="0" applyNumberFormat="1" applyFont="1" applyBorder="1" applyAlignment="1" applyProtection="1">
      <alignment horizontal="center" wrapText="1"/>
      <protection locked="0"/>
    </xf>
    <xf numFmtId="0" fontId="34" fillId="0" borderId="0" xfId="0" applyFont="1" applyAlignment="1" applyProtection="1">
      <alignment horizontal="right" wrapText="1"/>
      <protection locked="0"/>
    </xf>
    <xf numFmtId="14" fontId="34" fillId="0" borderId="0" xfId="0" applyNumberFormat="1" applyFont="1" applyAlignment="1" applyProtection="1">
      <alignment horizontal="right" wrapText="1"/>
      <protection locked="0"/>
    </xf>
    <xf numFmtId="3" fontId="30" fillId="0" borderId="0" xfId="0" applyNumberFormat="1" applyFont="1" applyAlignment="1" applyProtection="1">
      <alignment horizontal="left" wrapText="1"/>
      <protection locked="0"/>
    </xf>
    <xf numFmtId="166" fontId="30" fillId="0" borderId="0" xfId="17" applyNumberFormat="1" applyFont="1" applyAlignment="1" applyProtection="1">
      <alignment horizontal="right" wrapText="1"/>
      <protection locked="0"/>
    </xf>
    <xf numFmtId="166" fontId="30" fillId="0" borderId="0" xfId="0" applyNumberFormat="1" applyFont="1" applyAlignment="1" applyProtection="1">
      <alignment horizontal="right" wrapText="1"/>
      <protection locked="0"/>
    </xf>
    <xf numFmtId="3" fontId="45" fillId="0" borderId="0" xfId="0" applyNumberFormat="1" applyFont="1" applyAlignment="1" applyProtection="1">
      <alignment horizontal="left" wrapText="1"/>
      <protection locked="0"/>
    </xf>
    <xf numFmtId="0" fontId="40" fillId="0" borderId="0" xfId="0" applyFont="1" applyAlignment="1" applyProtection="1">
      <alignment horizontal="right" wrapText="1"/>
      <protection locked="0"/>
    </xf>
    <xf numFmtId="14" fontId="40" fillId="0" borderId="0" xfId="0" applyNumberFormat="1" applyFont="1" applyAlignment="1" applyProtection="1">
      <alignment horizontal="right" wrapText="1"/>
      <protection locked="0"/>
    </xf>
    <xf numFmtId="3" fontId="34" fillId="0" borderId="0" xfId="1" applyNumberFormat="1" applyFont="1" applyBorder="1" applyAlignment="1" applyProtection="1">
      <alignment horizontal="right" wrapText="1"/>
      <protection locked="0"/>
    </xf>
    <xf numFmtId="166" fontId="45" fillId="0" borderId="0" xfId="0" applyNumberFormat="1" applyFont="1" applyAlignment="1" applyProtection="1">
      <alignment horizontal="right" wrapText="1"/>
      <protection locked="0"/>
    </xf>
    <xf numFmtId="3" fontId="45" fillId="0" borderId="0" xfId="1" applyNumberFormat="1" applyFont="1" applyAlignment="1" applyProtection="1">
      <alignment horizontal="right" wrapText="1"/>
      <protection locked="0"/>
    </xf>
    <xf numFmtId="0" fontId="25" fillId="0" borderId="0" xfId="0" applyFont="1" applyAlignment="1" applyProtection="1">
      <alignment horizontal="center" vertical="top" wrapText="1"/>
      <protection locked="0"/>
    </xf>
    <xf numFmtId="0" fontId="25" fillId="2" borderId="0" xfId="17" applyFont="1" applyFill="1"/>
    <xf numFmtId="0" fontId="34" fillId="0" borderId="0" xfId="17" applyFont="1"/>
    <xf numFmtId="38" fontId="40" fillId="0" borderId="1" xfId="17" applyNumberFormat="1" applyFont="1" applyBorder="1" applyProtection="1">
      <protection locked="0"/>
    </xf>
    <xf numFmtId="38" fontId="34" fillId="0" borderId="0" xfId="17" applyNumberFormat="1" applyFont="1" applyProtection="1">
      <protection locked="0"/>
    </xf>
    <xf numFmtId="3" fontId="34" fillId="0" borderId="0" xfId="17" applyNumberFormat="1" applyFont="1" applyAlignment="1">
      <alignment horizontal="right" wrapText="1"/>
    </xf>
    <xf numFmtId="3" fontId="30" fillId="0" borderId="0" xfId="17" applyNumberFormat="1" applyFont="1" applyAlignment="1">
      <alignment horizontal="right" wrapText="1"/>
    </xf>
    <xf numFmtId="3" fontId="34" fillId="0" borderId="0" xfId="17" applyNumberFormat="1" applyFont="1" applyAlignment="1" applyProtection="1">
      <alignment horizontal="right" wrapText="1"/>
      <protection locked="0"/>
    </xf>
    <xf numFmtId="38" fontId="30" fillId="0" borderId="0" xfId="17" applyNumberFormat="1" applyFont="1" applyProtection="1">
      <protection locked="0"/>
    </xf>
    <xf numFmtId="0" fontId="30" fillId="0" borderId="0" xfId="17" applyFont="1"/>
    <xf numFmtId="3" fontId="30" fillId="0" borderId="0" xfId="17" applyNumberFormat="1" applyFont="1" applyAlignment="1" applyProtection="1">
      <alignment horizontal="left" wrapText="1"/>
      <protection locked="0"/>
    </xf>
    <xf numFmtId="3" fontId="34" fillId="0" borderId="0" xfId="17" applyNumberFormat="1" applyFont="1" applyAlignment="1">
      <alignment horizontal="left" wrapText="1"/>
    </xf>
    <xf numFmtId="3" fontId="34" fillId="0" borderId="0" xfId="17" applyNumberFormat="1" applyFont="1" applyAlignment="1" applyProtection="1">
      <alignment horizontal="left" wrapText="1"/>
      <protection locked="0"/>
    </xf>
    <xf numFmtId="0" fontId="28" fillId="0" borderId="0" xfId="17" applyFont="1" applyProtection="1">
      <protection locked="0"/>
    </xf>
    <xf numFmtId="0" fontId="17" fillId="0" borderId="0" xfId="0" applyFont="1" applyAlignment="1" applyProtection="1">
      <alignment vertical="top"/>
      <protection locked="0"/>
    </xf>
    <xf numFmtId="0" fontId="34" fillId="0" borderId="1" xfId="0" applyFont="1" applyBorder="1" applyAlignment="1" applyProtection="1">
      <alignment vertical="center"/>
      <protection locked="0"/>
    </xf>
    <xf numFmtId="3" fontId="34" fillId="0" borderId="1" xfId="0" applyNumberFormat="1" applyFont="1" applyBorder="1" applyAlignment="1" applyProtection="1">
      <alignment horizontal="center" vertical="center" wrapText="1"/>
      <protection locked="0"/>
    </xf>
    <xf numFmtId="0" fontId="40" fillId="0" borderId="0" xfId="0" applyFont="1" applyProtection="1">
      <protection locked="0"/>
    </xf>
    <xf numFmtId="3" fontId="34" fillId="0" borderId="0" xfId="0" applyNumberFormat="1" applyFont="1" applyAlignment="1" applyProtection="1">
      <alignment horizontal="center"/>
      <protection locked="0"/>
    </xf>
    <xf numFmtId="3" fontId="30" fillId="0" borderId="0" xfId="0" applyNumberFormat="1" applyFont="1" applyAlignment="1" applyProtection="1">
      <alignment horizontal="center"/>
      <protection locked="0"/>
    </xf>
    <xf numFmtId="49" fontId="45" fillId="0" borderId="1" xfId="0" applyNumberFormat="1" applyFont="1" applyBorder="1" applyAlignment="1" applyProtection="1">
      <alignment horizontal="left"/>
      <protection locked="0"/>
    </xf>
    <xf numFmtId="3" fontId="40" fillId="0" borderId="1" xfId="0" applyNumberFormat="1" applyFont="1" applyBorder="1" applyAlignment="1" applyProtection="1">
      <alignment horizontal="right" wrapText="1"/>
      <protection locked="0"/>
    </xf>
    <xf numFmtId="3" fontId="45" fillId="0" borderId="1" xfId="0" applyNumberFormat="1" applyFont="1" applyBorder="1" applyAlignment="1" applyProtection="1">
      <alignment horizontal="right" wrapText="1"/>
      <protection locked="0"/>
    </xf>
    <xf numFmtId="3" fontId="40" fillId="0" borderId="0" xfId="0" applyNumberFormat="1" applyFont="1" applyAlignment="1" applyProtection="1">
      <alignment horizontal="right" wrapText="1"/>
      <protection locked="0"/>
    </xf>
    <xf numFmtId="3" fontId="45" fillId="0" borderId="0" xfId="0" applyNumberFormat="1" applyFont="1" applyAlignment="1" applyProtection="1">
      <alignment horizontal="right" wrapText="1"/>
      <protection locked="0"/>
    </xf>
    <xf numFmtId="0" fontId="45" fillId="0" borderId="1" xfId="0" applyFont="1" applyBorder="1" applyAlignment="1" applyProtection="1">
      <alignment horizontal="left"/>
      <protection locked="0"/>
    </xf>
    <xf numFmtId="3" fontId="30" fillId="0" borderId="1" xfId="0" applyNumberFormat="1" applyFont="1" applyBorder="1" applyAlignment="1" applyProtection="1">
      <alignment horizontal="right" wrapText="1"/>
      <protection locked="0"/>
    </xf>
    <xf numFmtId="3" fontId="30" fillId="0" borderId="0" xfId="0" applyNumberFormat="1" applyFont="1" applyAlignment="1" applyProtection="1">
      <alignment wrapText="1"/>
      <protection locked="0"/>
    </xf>
    <xf numFmtId="0" fontId="34" fillId="0" borderId="3" xfId="0" applyFont="1" applyBorder="1" applyAlignment="1" applyProtection="1">
      <alignment wrapText="1"/>
      <protection locked="0"/>
    </xf>
    <xf numFmtId="3" fontId="17" fillId="60" borderId="3" xfId="0" applyNumberFormat="1" applyFont="1" applyFill="1" applyBorder="1" applyProtection="1">
      <protection locked="0"/>
    </xf>
    <xf numFmtId="3" fontId="34" fillId="0" borderId="3" xfId="0" applyNumberFormat="1" applyFont="1" applyBorder="1" applyAlignment="1" applyProtection="1">
      <alignment wrapText="1"/>
      <protection locked="0"/>
    </xf>
    <xf numFmtId="3" fontId="17" fillId="2" borderId="0" xfId="0" applyNumberFormat="1" applyFont="1" applyFill="1" applyProtection="1">
      <protection locked="0"/>
    </xf>
    <xf numFmtId="3" fontId="115" fillId="0" borderId="0" xfId="0" applyNumberFormat="1" applyFont="1" applyProtection="1">
      <protection locked="0"/>
    </xf>
    <xf numFmtId="3" fontId="34" fillId="0" borderId="1" xfId="0" applyNumberFormat="1" applyFont="1" applyBorder="1" applyAlignment="1" applyProtection="1">
      <alignment horizontal="right" wrapText="1"/>
      <protection locked="0"/>
    </xf>
    <xf numFmtId="0" fontId="30" fillId="0" borderId="1" xfId="17" applyFont="1" applyBorder="1" applyAlignment="1" applyProtection="1">
      <alignment horizontal="center" vertical="center" wrapText="1"/>
      <protection locked="0"/>
    </xf>
    <xf numFmtId="0" fontId="30" fillId="0" borderId="10" xfId="17" applyFont="1" applyBorder="1" applyProtection="1">
      <protection locked="0"/>
    </xf>
    <xf numFmtId="0" fontId="30" fillId="2" borderId="0" xfId="17" applyFont="1" applyFill="1" applyProtection="1">
      <protection locked="0"/>
    </xf>
    <xf numFmtId="0" fontId="41" fillId="0" borderId="0" xfId="0" applyFont="1" applyAlignment="1" applyProtection="1">
      <alignment vertical="center"/>
      <protection locked="0"/>
    </xf>
    <xf numFmtId="0" fontId="34" fillId="2" borderId="0" xfId="17" applyFont="1" applyFill="1" applyProtection="1">
      <protection locked="0"/>
    </xf>
    <xf numFmtId="0" fontId="45" fillId="0" borderId="0" xfId="17" applyFont="1" applyProtection="1">
      <protection locked="0"/>
    </xf>
    <xf numFmtId="14" fontId="34" fillId="0" borderId="1" xfId="17" applyNumberFormat="1" applyFont="1" applyBorder="1" applyAlignment="1" applyProtection="1">
      <alignment horizontal="right"/>
      <protection locked="0"/>
    </xf>
    <xf numFmtId="14" fontId="30" fillId="0" borderId="1" xfId="17" applyNumberFormat="1" applyFont="1" applyBorder="1" applyAlignment="1" applyProtection="1">
      <alignment horizontal="right"/>
      <protection locked="0"/>
    </xf>
    <xf numFmtId="14" fontId="30" fillId="0" borderId="1" xfId="17" applyNumberFormat="1" applyFont="1" applyBorder="1" applyAlignment="1" applyProtection="1">
      <alignment horizontal="left"/>
      <protection locked="0"/>
    </xf>
    <xf numFmtId="3" fontId="30" fillId="0" borderId="0" xfId="17" applyNumberFormat="1" applyFont="1" applyAlignment="1" applyProtection="1">
      <alignment horizontal="right"/>
      <protection locked="0"/>
    </xf>
    <xf numFmtId="14" fontId="30" fillId="0" borderId="0" xfId="17" applyNumberFormat="1" applyFont="1" applyAlignment="1" applyProtection="1">
      <alignment horizontal="left"/>
      <protection locked="0"/>
    </xf>
    <xf numFmtId="3" fontId="40" fillId="0" borderId="0" xfId="17" applyNumberFormat="1" applyFont="1" applyAlignment="1" applyProtection="1">
      <alignment horizontal="right" wrapText="1"/>
      <protection locked="0"/>
    </xf>
    <xf numFmtId="3" fontId="45" fillId="0" borderId="0" xfId="17" applyNumberFormat="1" applyFont="1" applyAlignment="1" applyProtection="1">
      <alignment horizontal="right" wrapText="1"/>
      <protection locked="0"/>
    </xf>
    <xf numFmtId="38" fontId="45" fillId="0" borderId="0" xfId="0" applyNumberFormat="1" applyFont="1" applyProtection="1">
      <protection locked="0"/>
    </xf>
    <xf numFmtId="14" fontId="34" fillId="0" borderId="0" xfId="0" applyNumberFormat="1" applyFont="1" applyAlignment="1" applyProtection="1">
      <alignment horizontal="right"/>
      <protection locked="0"/>
    </xf>
    <xf numFmtId="14" fontId="30" fillId="0" borderId="0" xfId="0" applyNumberFormat="1" applyFont="1" applyAlignment="1" applyProtection="1">
      <alignment horizontal="right"/>
      <protection locked="0"/>
    </xf>
    <xf numFmtId="0" fontId="17" fillId="0" borderId="0" xfId="0" applyFont="1" applyAlignment="1">
      <alignment wrapText="1"/>
    </xf>
    <xf numFmtId="0" fontId="30" fillId="0" borderId="0" xfId="10" applyFont="1" applyAlignment="1" applyProtection="1">
      <alignment horizontal="left"/>
      <protection locked="0"/>
    </xf>
    <xf numFmtId="0" fontId="94" fillId="0" borderId="2" xfId="10" applyFont="1" applyBorder="1" applyAlignment="1" applyProtection="1">
      <alignment horizontal="center" wrapText="1"/>
      <protection locked="0"/>
    </xf>
    <xf numFmtId="0" fontId="34" fillId="0" borderId="2" xfId="10" applyFont="1" applyBorder="1" applyAlignment="1" applyProtection="1">
      <alignment horizontal="center" wrapText="1"/>
      <protection locked="0"/>
    </xf>
    <xf numFmtId="0" fontId="86" fillId="0" borderId="2" xfId="10" applyFont="1" applyBorder="1" applyAlignment="1" applyProtection="1">
      <alignment vertical="top" wrapText="1"/>
      <protection locked="0"/>
    </xf>
    <xf numFmtId="3" fontId="86" fillId="0" borderId="2" xfId="10" applyNumberFormat="1" applyFont="1" applyBorder="1" applyAlignment="1" applyProtection="1">
      <alignment vertical="top"/>
      <protection locked="0"/>
    </xf>
    <xf numFmtId="0" fontId="30" fillId="0" borderId="2" xfId="10" applyFont="1" applyBorder="1" applyAlignment="1" applyProtection="1">
      <alignment vertical="top" wrapText="1"/>
      <protection locked="0"/>
    </xf>
    <xf numFmtId="0" fontId="94" fillId="0" borderId="2" xfId="10" applyFont="1" applyBorder="1" applyAlignment="1" applyProtection="1">
      <alignment vertical="top" wrapText="1"/>
      <protection locked="0"/>
    </xf>
    <xf numFmtId="3" fontId="94" fillId="0" borderId="2" xfId="10" applyNumberFormat="1" applyFont="1" applyBorder="1" applyAlignment="1" applyProtection="1">
      <alignment vertical="top" wrapText="1"/>
      <protection locked="0"/>
    </xf>
    <xf numFmtId="0" fontId="116" fillId="0" borderId="0" xfId="10" applyFont="1" applyProtection="1">
      <protection locked="0"/>
    </xf>
    <xf numFmtId="0" fontId="30" fillId="0" borderId="50" xfId="0" applyFont="1" applyBorder="1" applyAlignment="1" applyProtection="1">
      <alignment horizontal="left"/>
      <protection locked="0"/>
    </xf>
    <xf numFmtId="0" fontId="30" fillId="0" borderId="48" xfId="0" applyFont="1" applyBorder="1" applyAlignment="1" applyProtection="1">
      <alignment horizontal="left"/>
      <protection locked="0"/>
    </xf>
    <xf numFmtId="0" fontId="30" fillId="0" borderId="52" xfId="0" applyFont="1" applyBorder="1" applyAlignment="1" applyProtection="1">
      <alignment horizontal="left"/>
      <protection locked="0"/>
    </xf>
    <xf numFmtId="0" fontId="30" fillId="0" borderId="53" xfId="0" applyFont="1" applyBorder="1" applyAlignment="1" applyProtection="1">
      <alignment horizontal="left"/>
      <protection locked="0"/>
    </xf>
    <xf numFmtId="0" fontId="30" fillId="0" borderId="66" xfId="0" applyFont="1" applyBorder="1" applyAlignment="1" applyProtection="1">
      <alignment horizontal="left"/>
      <protection locked="0"/>
    </xf>
    <xf numFmtId="3" fontId="25" fillId="0" borderId="0" xfId="0" applyNumberFormat="1" applyFont="1" applyAlignment="1" applyProtection="1">
      <alignment horizontal="right"/>
      <protection locked="0"/>
    </xf>
    <xf numFmtId="3" fontId="17" fillId="4" borderId="0" xfId="0" applyNumberFormat="1" applyFont="1" applyFill="1" applyAlignment="1" applyProtection="1">
      <alignment horizontal="right"/>
      <protection locked="0"/>
    </xf>
    <xf numFmtId="3" fontId="17" fillId="0" borderId="0" xfId="0" applyNumberFormat="1" applyFont="1" applyAlignment="1" applyProtection="1">
      <alignment horizontal="right"/>
      <protection locked="0"/>
    </xf>
    <xf numFmtId="0" fontId="25" fillId="0" borderId="63" xfId="0" applyFont="1" applyBorder="1" applyAlignment="1" applyProtection="1">
      <alignment vertical="top" wrapText="1"/>
      <protection locked="0"/>
    </xf>
    <xf numFmtId="0" fontId="25" fillId="0" borderId="68" xfId="0" applyFont="1" applyBorder="1" applyProtection="1">
      <protection locked="0"/>
    </xf>
    <xf numFmtId="0" fontId="25" fillId="0" borderId="0" xfId="0" applyFont="1" applyAlignment="1" applyProtection="1">
      <alignment horizontal="left" indent="1"/>
      <protection locked="0"/>
    </xf>
    <xf numFmtId="0" fontId="25" fillId="0" borderId="0" xfId="0" applyFont="1" applyAlignment="1" applyProtection="1">
      <alignment horizontal="left"/>
      <protection locked="0"/>
    </xf>
    <xf numFmtId="0" fontId="25" fillId="0" borderId="0" xfId="0" applyFont="1" applyAlignment="1" applyProtection="1">
      <alignment horizontal="left" vertical="top" wrapText="1" indent="1"/>
      <protection locked="0"/>
    </xf>
    <xf numFmtId="3" fontId="25" fillId="0" borderId="0" xfId="0" applyNumberFormat="1" applyFont="1" applyProtection="1">
      <protection locked="0"/>
    </xf>
    <xf numFmtId="0" fontId="34" fillId="4" borderId="0" xfId="17" applyFont="1" applyFill="1"/>
    <xf numFmtId="14" fontId="34" fillId="0" borderId="1" xfId="17" applyNumberFormat="1" applyFont="1" applyBorder="1" applyAlignment="1">
      <alignment horizontal="right"/>
    </xf>
    <xf numFmtId="14" fontId="30" fillId="0" borderId="1" xfId="17" applyNumberFormat="1" applyFont="1" applyBorder="1" applyAlignment="1">
      <alignment horizontal="right"/>
    </xf>
    <xf numFmtId="0" fontId="45" fillId="0" borderId="1" xfId="17" applyFont="1" applyBorder="1"/>
    <xf numFmtId="3" fontId="40" fillId="0" borderId="1" xfId="17" applyNumberFormat="1" applyFont="1" applyBorder="1"/>
    <xf numFmtId="3" fontId="45" fillId="0" borderId="1" xfId="17" applyNumberFormat="1" applyFont="1" applyBorder="1"/>
    <xf numFmtId="0" fontId="45" fillId="0" borderId="0" xfId="17" applyFont="1"/>
    <xf numFmtId="3" fontId="40" fillId="0" borderId="0" xfId="17" applyNumberFormat="1" applyFont="1"/>
    <xf numFmtId="3" fontId="45" fillId="0" borderId="0" xfId="17" applyNumberFormat="1" applyFont="1"/>
    <xf numFmtId="0" fontId="40" fillId="0" borderId="0" xfId="17" applyFont="1"/>
    <xf numFmtId="0" fontId="30" fillId="0" borderId="0" xfId="17" applyFont="1" applyAlignment="1">
      <alignment horizontal="left" indent="1"/>
    </xf>
    <xf numFmtId="0" fontId="30" fillId="0" borderId="1" xfId="17" applyFont="1" applyBorder="1" applyAlignment="1">
      <alignment horizontal="left" indent="1"/>
    </xf>
    <xf numFmtId="3" fontId="30" fillId="0" borderId="1" xfId="17" applyNumberFormat="1" applyFont="1" applyBorder="1"/>
    <xf numFmtId="0" fontId="30" fillId="0" borderId="1" xfId="17" applyFont="1" applyBorder="1" applyAlignment="1" applyProtection="1">
      <alignment horizontal="left"/>
      <protection locked="0"/>
    </xf>
    <xf numFmtId="0" fontId="30" fillId="0" borderId="1" xfId="17" applyFont="1" applyBorder="1"/>
    <xf numFmtId="0" fontId="28" fillId="0" borderId="0" xfId="17" applyFont="1"/>
    <xf numFmtId="14" fontId="105" fillId="0" borderId="2" xfId="0" applyNumberFormat="1" applyFont="1" applyBorder="1"/>
    <xf numFmtId="3" fontId="106" fillId="0" borderId="65" xfId="0" applyNumberFormat="1" applyFont="1" applyBorder="1" applyAlignment="1">
      <alignment horizontal="left" indent="1"/>
    </xf>
    <xf numFmtId="3" fontId="17" fillId="0" borderId="2" xfId="0" applyNumberFormat="1" applyFont="1" applyBorder="1"/>
    <xf numFmtId="3" fontId="106" fillId="0" borderId="73" xfId="0" applyNumberFormat="1" applyFont="1" applyBorder="1" applyAlignment="1">
      <alignment horizontal="left" indent="1"/>
    </xf>
    <xf numFmtId="3" fontId="106" fillId="0" borderId="5" xfId="0" applyNumberFormat="1" applyFont="1" applyBorder="1" applyAlignment="1">
      <alignment horizontal="left" indent="1"/>
    </xf>
    <xf numFmtId="3" fontId="105" fillId="0" borderId="2" xfId="0" applyNumberFormat="1" applyFont="1" applyBorder="1"/>
    <xf numFmtId="0" fontId="17" fillId="0" borderId="0" xfId="0" applyFont="1" applyAlignment="1" applyProtection="1">
      <alignment horizontal="left" vertical="top" wrapText="1" indent="1"/>
      <protection locked="0"/>
    </xf>
    <xf numFmtId="0" fontId="25" fillId="0" borderId="7" xfId="0" applyFont="1" applyBorder="1" applyAlignment="1" applyProtection="1">
      <alignment vertical="top" wrapText="1"/>
      <protection locked="0"/>
    </xf>
    <xf numFmtId="0" fontId="45" fillId="0" borderId="52" xfId="0" applyFont="1" applyBorder="1" applyAlignment="1" applyProtection="1">
      <alignment horizontal="center"/>
      <protection locked="0"/>
    </xf>
    <xf numFmtId="3" fontId="34" fillId="0" borderId="52" xfId="0" applyNumberFormat="1" applyFont="1" applyBorder="1" applyAlignment="1" applyProtection="1">
      <alignment horizontal="right" wrapText="1"/>
      <protection locked="0"/>
    </xf>
    <xf numFmtId="0" fontId="30" fillId="0" borderId="52" xfId="0" applyFont="1" applyBorder="1" applyProtection="1">
      <protection locked="0"/>
    </xf>
    <xf numFmtId="0" fontId="30" fillId="0" borderId="52" xfId="0" applyFont="1" applyBorder="1" applyAlignment="1" applyProtection="1">
      <alignment horizontal="center"/>
      <protection locked="0"/>
    </xf>
    <xf numFmtId="0" fontId="30" fillId="0" borderId="52" xfId="0" applyFont="1" applyBorder="1" applyAlignment="1" applyProtection="1">
      <alignment horizontal="right"/>
      <protection locked="0"/>
    </xf>
    <xf numFmtId="0" fontId="40" fillId="0" borderId="48" xfId="0" applyFont="1" applyBorder="1" applyAlignment="1" applyProtection="1">
      <alignment horizontal="right"/>
      <protection locked="0"/>
    </xf>
    <xf numFmtId="0" fontId="45" fillId="0" borderId="48" xfId="0" applyFont="1" applyBorder="1" applyAlignment="1" applyProtection="1">
      <alignment horizontal="right"/>
      <protection locked="0"/>
    </xf>
    <xf numFmtId="49" fontId="30" fillId="0" borderId="0" xfId="0" applyNumberFormat="1" applyFont="1" applyAlignment="1" applyProtection="1">
      <alignment horizontal="left"/>
      <protection locked="0"/>
    </xf>
    <xf numFmtId="0" fontId="30" fillId="0" borderId="0" xfId="0" applyFont="1" applyAlignment="1" applyProtection="1">
      <alignment horizontal="center"/>
      <protection locked="0"/>
    </xf>
    <xf numFmtId="0" fontId="30" fillId="0" borderId="0" xfId="0" applyFont="1" applyAlignment="1" applyProtection="1">
      <alignment horizontal="right"/>
      <protection locked="0"/>
    </xf>
    <xf numFmtId="0" fontId="30" fillId="0" borderId="53" xfId="0" applyFont="1" applyBorder="1" applyAlignment="1" applyProtection="1">
      <alignment horizontal="center"/>
      <protection locked="0"/>
    </xf>
    <xf numFmtId="0" fontId="30" fillId="0" borderId="53" xfId="0" applyFont="1" applyBorder="1" applyAlignment="1" applyProtection="1">
      <alignment horizontal="right"/>
      <protection locked="0"/>
    </xf>
    <xf numFmtId="0" fontId="30" fillId="0" borderId="53" xfId="0" applyFont="1" applyBorder="1" applyProtection="1">
      <protection locked="0"/>
    </xf>
    <xf numFmtId="38" fontId="45" fillId="0" borderId="1" xfId="0" applyNumberFormat="1" applyFont="1" applyBorder="1" applyProtection="1">
      <protection locked="0"/>
    </xf>
    <xf numFmtId="0" fontId="34" fillId="0" borderId="0" xfId="0" applyFont="1" applyAlignment="1" applyProtection="1">
      <alignment horizontal="right"/>
      <protection locked="0"/>
    </xf>
    <xf numFmtId="0" fontId="34" fillId="0" borderId="0" xfId="0" applyFont="1" applyAlignment="1" applyProtection="1">
      <alignment horizontal="center"/>
      <protection locked="0"/>
    </xf>
    <xf numFmtId="3" fontId="30" fillId="0" borderId="52" xfId="1" applyNumberFormat="1" applyFont="1" applyFill="1" applyBorder="1" applyProtection="1">
      <protection locked="0"/>
    </xf>
    <xf numFmtId="3" fontId="34" fillId="0" borderId="48" xfId="0" applyNumberFormat="1" applyFont="1" applyBorder="1" applyProtection="1">
      <protection locked="0"/>
    </xf>
    <xf numFmtId="3" fontId="40" fillId="0" borderId="48" xfId="1" applyNumberFormat="1" applyFont="1" applyFill="1" applyBorder="1" applyProtection="1">
      <protection locked="0"/>
    </xf>
    <xf numFmtId="3" fontId="30" fillId="0" borderId="52" xfId="0" applyNumberFormat="1" applyFont="1" applyBorder="1" applyAlignment="1" applyProtection="1">
      <alignment horizontal="right" wrapText="1"/>
      <protection locked="0"/>
    </xf>
    <xf numFmtId="0" fontId="45" fillId="0" borderId="48" xfId="0" applyFont="1" applyBorder="1" applyAlignment="1" applyProtection="1">
      <alignment horizontal="center"/>
      <protection locked="0"/>
    </xf>
    <xf numFmtId="0" fontId="105" fillId="0" borderId="0" xfId="16" applyFont="1" applyProtection="1">
      <protection locked="0"/>
    </xf>
    <xf numFmtId="0" fontId="82" fillId="0" borderId="0" xfId="16" applyFont="1" applyProtection="1">
      <protection locked="0"/>
    </xf>
    <xf numFmtId="0" fontId="82" fillId="0" borderId="0" xfId="1622" applyFont="1" applyProtection="1">
      <protection locked="0"/>
    </xf>
    <xf numFmtId="0" fontId="30" fillId="0" borderId="0" xfId="16" applyFont="1" applyProtection="1">
      <protection locked="0"/>
    </xf>
    <xf numFmtId="0" fontId="34" fillId="0" borderId="2" xfId="16" applyFont="1" applyBorder="1" applyAlignment="1" applyProtection="1">
      <alignment horizontal="left" vertical="center" indent="2"/>
      <protection locked="0"/>
    </xf>
    <xf numFmtId="49" fontId="34" fillId="0" borderId="2" xfId="16" applyNumberFormat="1" applyFont="1" applyBorder="1" applyAlignment="1" applyProtection="1">
      <alignment horizontal="center" vertical="center" wrapText="1"/>
      <protection locked="0"/>
    </xf>
    <xf numFmtId="49" fontId="105" fillId="0" borderId="2" xfId="16" applyNumberFormat="1" applyFont="1" applyBorder="1" applyAlignment="1" applyProtection="1">
      <alignment horizontal="center" vertical="center" wrapText="1"/>
      <protection locked="0"/>
    </xf>
    <xf numFmtId="0" fontId="34" fillId="0" borderId="2" xfId="1622" applyFont="1" applyBorder="1" applyAlignment="1" applyProtection="1">
      <alignment vertical="center"/>
      <protection locked="0"/>
    </xf>
    <xf numFmtId="0" fontId="41" fillId="0" borderId="0" xfId="16" applyFont="1" applyProtection="1">
      <protection locked="0"/>
    </xf>
    <xf numFmtId="0" fontId="85" fillId="0" borderId="0" xfId="16" applyFont="1" applyProtection="1">
      <protection locked="0"/>
    </xf>
    <xf numFmtId="14" fontId="34" fillId="0" borderId="2" xfId="16" applyNumberFormat="1" applyFont="1" applyBorder="1" applyAlignment="1" applyProtection="1">
      <alignment horizontal="center" vertical="center" wrapText="1"/>
      <protection locked="0"/>
    </xf>
    <xf numFmtId="0" fontId="105" fillId="0" borderId="5" xfId="16" applyFont="1" applyBorder="1" applyAlignment="1" applyProtection="1">
      <alignment horizontal="center" vertical="center" wrapText="1"/>
      <protection locked="0"/>
    </xf>
    <xf numFmtId="0" fontId="41" fillId="0" borderId="0" xfId="0" applyFont="1" applyAlignment="1" applyProtection="1">
      <alignment horizontal="left"/>
      <protection locked="0"/>
    </xf>
    <xf numFmtId="0" fontId="105" fillId="0" borderId="2" xfId="16" applyFont="1" applyBorder="1" applyProtection="1">
      <protection locked="0"/>
    </xf>
    <xf numFmtId="0" fontId="82" fillId="0" borderId="2" xfId="16" applyFont="1" applyBorder="1" applyProtection="1">
      <protection locked="0"/>
    </xf>
    <xf numFmtId="14" fontId="30" fillId="0" borderId="2" xfId="16" applyNumberFormat="1" applyFont="1" applyBorder="1" applyAlignment="1" applyProtection="1">
      <alignment horizontal="center"/>
      <protection locked="0"/>
    </xf>
    <xf numFmtId="0" fontId="30" fillId="0" borderId="2" xfId="16" applyFont="1" applyBorder="1" applyAlignment="1" applyProtection="1">
      <alignment horizontal="center"/>
      <protection locked="0"/>
    </xf>
    <xf numFmtId="0" fontId="82" fillId="0" borderId="2" xfId="1622" applyFont="1" applyBorder="1" applyProtection="1">
      <protection locked="0"/>
    </xf>
    <xf numFmtId="0" fontId="45" fillId="0" borderId="2" xfId="16" applyFont="1" applyBorder="1" applyProtection="1">
      <protection locked="0"/>
    </xf>
    <xf numFmtId="3" fontId="82" fillId="0" borderId="2" xfId="16" applyNumberFormat="1" applyFont="1" applyBorder="1" applyProtection="1">
      <protection locked="0"/>
    </xf>
    <xf numFmtId="0" fontId="82" fillId="0" borderId="2" xfId="16" applyFont="1" applyBorder="1" applyAlignment="1" applyProtection="1">
      <alignment horizontal="left" indent="1"/>
      <protection locked="0"/>
    </xf>
    <xf numFmtId="0" fontId="30" fillId="0" borderId="2" xfId="16" applyFont="1" applyBorder="1" applyProtection="1">
      <protection locked="0"/>
    </xf>
    <xf numFmtId="0" fontId="30" fillId="0" borderId="2" xfId="16" applyFont="1" applyBorder="1" applyAlignment="1" applyProtection="1">
      <alignment horizontal="left" indent="1"/>
      <protection locked="0"/>
    </xf>
    <xf numFmtId="0" fontId="34" fillId="0" borderId="2" xfId="16" applyFont="1" applyBorder="1" applyProtection="1">
      <protection locked="0"/>
    </xf>
    <xf numFmtId="3" fontId="34" fillId="0" borderId="2" xfId="16" applyNumberFormat="1" applyFont="1" applyBorder="1" applyProtection="1">
      <protection locked="0"/>
    </xf>
    <xf numFmtId="0" fontId="34" fillId="0" borderId="2" xfId="16" applyFont="1" applyBorder="1" applyAlignment="1" applyProtection="1">
      <alignment vertical="center" wrapText="1"/>
      <protection locked="0"/>
    </xf>
    <xf numFmtId="3" fontId="34" fillId="0" borderId="2" xfId="16" applyNumberFormat="1" applyFont="1" applyBorder="1" applyAlignment="1" applyProtection="1">
      <alignment horizontal="right" vertical="center"/>
      <protection locked="0"/>
    </xf>
    <xf numFmtId="0" fontId="82" fillId="0" borderId="2" xfId="16" applyFont="1" applyBorder="1" applyAlignment="1" applyProtection="1">
      <alignment horizontal="center"/>
      <protection locked="0"/>
    </xf>
    <xf numFmtId="0" fontId="82" fillId="0" borderId="2" xfId="16" applyFont="1" applyBorder="1" applyAlignment="1" applyProtection="1">
      <alignment vertical="center" wrapText="1"/>
      <protection locked="0"/>
    </xf>
    <xf numFmtId="0" fontId="34" fillId="0" borderId="2" xfId="16" applyFont="1" applyBorder="1" applyAlignment="1" applyProtection="1">
      <alignment horizontal="right" vertical="center"/>
      <protection locked="0"/>
    </xf>
    <xf numFmtId="0" fontId="30" fillId="0" borderId="2" xfId="16" applyFont="1" applyBorder="1" applyAlignment="1" applyProtection="1">
      <alignment vertical="center" wrapText="1"/>
      <protection locked="0"/>
    </xf>
    <xf numFmtId="49" fontId="34" fillId="0" borderId="65" xfId="16" applyNumberFormat="1" applyFont="1" applyBorder="1" applyAlignment="1" applyProtection="1">
      <alignment horizontal="center" vertical="center" wrapText="1"/>
      <protection locked="0"/>
    </xf>
    <xf numFmtId="0" fontId="82" fillId="0" borderId="2" xfId="16" applyFont="1" applyBorder="1" applyAlignment="1" applyProtection="1">
      <alignment horizontal="left" vertical="center" indent="2"/>
      <protection locked="0"/>
    </xf>
    <xf numFmtId="3" fontId="30" fillId="0" borderId="2" xfId="16" applyNumberFormat="1" applyFont="1" applyBorder="1" applyProtection="1">
      <protection locked="0"/>
    </xf>
    <xf numFmtId="0" fontId="45" fillId="0" borderId="2" xfId="16" applyFont="1" applyBorder="1" applyAlignment="1" applyProtection="1">
      <alignment horizontal="left"/>
      <protection locked="0"/>
    </xf>
    <xf numFmtId="0" fontId="34" fillId="0" borderId="2" xfId="16" applyFont="1" applyBorder="1" applyAlignment="1" applyProtection="1">
      <alignment horizontal="left"/>
      <protection locked="0"/>
    </xf>
    <xf numFmtId="3" fontId="34" fillId="0" borderId="2" xfId="16" applyNumberFormat="1" applyFont="1" applyBorder="1" applyAlignment="1" applyProtection="1">
      <alignment vertical="center"/>
      <protection locked="0"/>
    </xf>
    <xf numFmtId="0" fontId="34" fillId="0" borderId="2" xfId="16" applyFont="1" applyBorder="1" applyAlignment="1" applyProtection="1">
      <alignment vertical="center"/>
      <protection locked="0"/>
    </xf>
    <xf numFmtId="0" fontId="106" fillId="0" borderId="0" xfId="16" applyFont="1" applyProtection="1">
      <protection locked="0"/>
    </xf>
    <xf numFmtId="3" fontId="82" fillId="0" borderId="0" xfId="16" applyNumberFormat="1" applyFont="1" applyProtection="1">
      <protection locked="0"/>
    </xf>
    <xf numFmtId="2" fontId="117" fillId="0" borderId="0" xfId="16" applyNumberFormat="1" applyFont="1" applyProtection="1">
      <protection locked="0"/>
    </xf>
    <xf numFmtId="0" fontId="82" fillId="0" borderId="0" xfId="16" applyFont="1" applyAlignment="1" applyProtection="1">
      <alignment vertical="center" wrapText="1"/>
      <protection locked="0"/>
    </xf>
    <xf numFmtId="0" fontId="82" fillId="0" borderId="0" xfId="299" applyFont="1" applyProtection="1">
      <protection locked="0"/>
    </xf>
    <xf numFmtId="3" fontId="82" fillId="0" borderId="0" xfId="299" applyNumberFormat="1" applyFont="1" applyProtection="1">
      <protection locked="0"/>
    </xf>
    <xf numFmtId="0" fontId="34" fillId="0" borderId="0" xfId="299" applyFont="1" applyProtection="1">
      <protection locked="0"/>
    </xf>
    <xf numFmtId="0" fontId="30" fillId="0" borderId="0" xfId="299" applyFont="1" applyProtection="1">
      <protection locked="0"/>
    </xf>
    <xf numFmtId="49" fontId="34" fillId="0" borderId="23" xfId="299" applyNumberFormat="1" applyFont="1" applyBorder="1" applyAlignment="1" applyProtection="1">
      <alignment horizontal="center" wrapText="1"/>
      <protection locked="0"/>
    </xf>
    <xf numFmtId="49" fontId="105" fillId="0" borderId="23" xfId="299" applyNumberFormat="1" applyFont="1" applyBorder="1" applyAlignment="1" applyProtection="1">
      <alignment horizontal="center" wrapText="1"/>
      <protection locked="0"/>
    </xf>
    <xf numFmtId="0" fontId="85" fillId="0" borderId="0" xfId="0" applyFont="1"/>
    <xf numFmtId="49" fontId="34" fillId="0" borderId="25" xfId="299" applyNumberFormat="1" applyFont="1" applyBorder="1" applyAlignment="1" applyProtection="1">
      <alignment horizontal="center" wrapText="1"/>
      <protection locked="0"/>
    </xf>
    <xf numFmtId="14" fontId="105" fillId="0" borderId="18" xfId="299" applyNumberFormat="1" applyFont="1" applyBorder="1" applyAlignment="1" applyProtection="1">
      <alignment horizontal="center" wrapText="1"/>
      <protection locked="0"/>
    </xf>
    <xf numFmtId="1" fontId="105" fillId="0" borderId="25" xfId="299" applyNumberFormat="1" applyFont="1" applyBorder="1" applyAlignment="1" applyProtection="1">
      <alignment horizontal="center" vertical="center" wrapText="1"/>
      <protection locked="0"/>
    </xf>
    <xf numFmtId="0" fontId="82" fillId="0" borderId="54" xfId="299" applyFont="1" applyBorder="1" applyProtection="1">
      <protection locked="0"/>
    </xf>
    <xf numFmtId="0" fontId="82" fillId="0" borderId="1" xfId="299" applyFont="1" applyBorder="1" applyProtection="1">
      <protection locked="0"/>
    </xf>
    <xf numFmtId="3" fontId="82" fillId="0" borderId="12" xfId="299" applyNumberFormat="1" applyFont="1" applyBorder="1" applyProtection="1">
      <protection locked="0"/>
    </xf>
    <xf numFmtId="0" fontId="82" fillId="0" borderId="6" xfId="299" applyFont="1" applyBorder="1" applyProtection="1">
      <protection locked="0"/>
    </xf>
    <xf numFmtId="0" fontId="82" fillId="0" borderId="55" xfId="299" applyFont="1" applyBorder="1" applyProtection="1">
      <protection locked="0"/>
    </xf>
    <xf numFmtId="0" fontId="82" fillId="0" borderId="55" xfId="1622" applyFont="1" applyBorder="1" applyProtection="1">
      <protection locked="0"/>
    </xf>
    <xf numFmtId="0" fontId="34" fillId="0" borderId="56" xfId="299" applyFont="1" applyBorder="1" applyAlignment="1" applyProtection="1">
      <alignment wrapText="1"/>
      <protection locked="0"/>
    </xf>
    <xf numFmtId="0" fontId="82" fillId="0" borderId="65" xfId="299" applyFont="1" applyBorder="1" applyAlignment="1" applyProtection="1">
      <alignment wrapText="1"/>
      <protection locked="0"/>
    </xf>
    <xf numFmtId="0" fontId="82" fillId="0" borderId="57" xfId="299" applyFont="1" applyBorder="1" applyProtection="1">
      <protection locked="0"/>
    </xf>
    <xf numFmtId="0" fontId="82" fillId="0" borderId="57" xfId="1622" applyFont="1" applyBorder="1" applyProtection="1">
      <protection locked="0"/>
    </xf>
    <xf numFmtId="0" fontId="41" fillId="0" borderId="0" xfId="0" applyFont="1"/>
    <xf numFmtId="0" fontId="30" fillId="0" borderId="20" xfId="299" applyFont="1" applyBorder="1" applyAlignment="1" applyProtection="1">
      <alignment horizontal="left" indent="1"/>
      <protection locked="0"/>
    </xf>
    <xf numFmtId="3" fontId="86" fillId="0" borderId="2" xfId="299" applyNumberFormat="1" applyFont="1" applyBorder="1" applyProtection="1">
      <protection locked="0"/>
    </xf>
    <xf numFmtId="3" fontId="82" fillId="0" borderId="7" xfId="299" applyNumberFormat="1" applyFont="1" applyBorder="1" applyProtection="1">
      <protection locked="0"/>
    </xf>
    <xf numFmtId="3" fontId="82" fillId="0" borderId="2" xfId="299" applyNumberFormat="1" applyFont="1" applyBorder="1" applyProtection="1">
      <protection locked="0"/>
    </xf>
    <xf numFmtId="0" fontId="30" fillId="0" borderId="58" xfId="299" applyFont="1" applyBorder="1" applyProtection="1">
      <protection locked="0"/>
    </xf>
    <xf numFmtId="0" fontId="30" fillId="0" borderId="58" xfId="1622" applyFont="1" applyBorder="1" applyProtection="1">
      <protection locked="0"/>
    </xf>
    <xf numFmtId="0" fontId="30" fillId="0" borderId="58" xfId="18" applyFont="1" applyBorder="1" applyProtection="1">
      <protection locked="0"/>
    </xf>
    <xf numFmtId="0" fontId="34" fillId="0" borderId="20" xfId="299" applyFont="1" applyBorder="1" applyProtection="1">
      <protection locked="0"/>
    </xf>
    <xf numFmtId="3" fontId="34" fillId="0" borderId="7" xfId="299" applyNumberFormat="1" applyFont="1" applyBorder="1" applyAlignment="1" applyProtection="1">
      <alignment horizontal="right"/>
      <protection locked="0"/>
    </xf>
    <xf numFmtId="3" fontId="34" fillId="0" borderId="2" xfId="299" applyNumberFormat="1" applyFont="1" applyBorder="1" applyAlignment="1" applyProtection="1">
      <alignment horizontal="right"/>
      <protection locked="0"/>
    </xf>
    <xf numFmtId="0" fontId="82" fillId="0" borderId="58" xfId="299" applyFont="1" applyBorder="1" applyProtection="1">
      <protection locked="0"/>
    </xf>
    <xf numFmtId="0" fontId="82" fillId="0" borderId="58" xfId="1622" applyFont="1" applyBorder="1" applyProtection="1">
      <protection locked="0"/>
    </xf>
    <xf numFmtId="0" fontId="30" fillId="0" borderId="2" xfId="299" applyFont="1" applyBorder="1" applyAlignment="1" applyProtection="1">
      <alignment horizontal="left" indent="1"/>
      <protection locked="0"/>
    </xf>
    <xf numFmtId="0" fontId="34" fillId="0" borderId="20" xfId="299" applyFont="1" applyBorder="1" applyAlignment="1" applyProtection="1">
      <alignment horizontal="left"/>
      <protection locked="0"/>
    </xf>
    <xf numFmtId="0" fontId="30" fillId="0" borderId="2" xfId="299" applyFont="1" applyBorder="1" applyProtection="1">
      <protection locked="0"/>
    </xf>
    <xf numFmtId="0" fontId="34" fillId="0" borderId="2" xfId="299" applyFont="1" applyBorder="1" applyProtection="1">
      <protection locked="0"/>
    </xf>
    <xf numFmtId="0" fontId="34" fillId="0" borderId="2" xfId="299" applyFont="1" applyBorder="1" applyAlignment="1" applyProtection="1">
      <alignment horizontal="left"/>
      <protection locked="0"/>
    </xf>
    <xf numFmtId="0" fontId="82" fillId="0" borderId="20" xfId="299" applyFont="1" applyBorder="1" applyProtection="1">
      <protection locked="0"/>
    </xf>
    <xf numFmtId="0" fontId="82" fillId="0" borderId="2" xfId="299" applyFont="1" applyBorder="1" applyProtection="1">
      <protection locked="0"/>
    </xf>
    <xf numFmtId="0" fontId="30" fillId="0" borderId="56" xfId="299" applyFont="1" applyBorder="1" applyAlignment="1" applyProtection="1">
      <alignment horizontal="left" vertical="top" wrapText="1" indent="1"/>
      <protection locked="0"/>
    </xf>
    <xf numFmtId="3" fontId="82" fillId="0" borderId="65" xfId="299" applyNumberFormat="1" applyFont="1" applyBorder="1" applyProtection="1">
      <protection locked="0"/>
    </xf>
    <xf numFmtId="0" fontId="30" fillId="0" borderId="57" xfId="299" applyFont="1" applyBorder="1" applyProtection="1">
      <protection locked="0"/>
    </xf>
    <xf numFmtId="0" fontId="30" fillId="0" borderId="57" xfId="1622" applyFont="1" applyBorder="1" applyProtection="1">
      <protection locked="0"/>
    </xf>
    <xf numFmtId="0" fontId="82" fillId="0" borderId="56" xfId="299" applyFont="1" applyBorder="1" applyProtection="1">
      <protection locked="0"/>
    </xf>
    <xf numFmtId="0" fontId="82" fillId="0" borderId="21" xfId="299" applyFont="1" applyBorder="1" applyProtection="1">
      <protection locked="0"/>
    </xf>
    <xf numFmtId="0" fontId="82" fillId="0" borderId="59" xfId="299" applyFont="1" applyBorder="1" applyProtection="1">
      <protection locked="0"/>
    </xf>
    <xf numFmtId="0" fontId="82" fillId="0" borderId="59" xfId="1622" applyFont="1" applyBorder="1" applyProtection="1">
      <protection locked="0"/>
    </xf>
    <xf numFmtId="0" fontId="34" fillId="0" borderId="14" xfId="299" applyFont="1" applyBorder="1" applyAlignment="1" applyProtection="1">
      <alignment horizontal="left"/>
      <protection locked="0"/>
    </xf>
    <xf numFmtId="3" fontId="34" fillId="0" borderId="22" xfId="299" applyNumberFormat="1" applyFont="1" applyBorder="1" applyAlignment="1" applyProtection="1">
      <alignment horizontal="right"/>
      <protection locked="0"/>
    </xf>
    <xf numFmtId="3" fontId="34" fillId="0" borderId="60" xfId="299" applyNumberFormat="1" applyFont="1" applyBorder="1" applyAlignment="1" applyProtection="1">
      <alignment horizontal="right"/>
      <protection locked="0"/>
    </xf>
    <xf numFmtId="0" fontId="82" fillId="0" borderId="61" xfId="299" applyFont="1" applyBorder="1" applyProtection="1">
      <protection locked="0"/>
    </xf>
    <xf numFmtId="0" fontId="82" fillId="0" borderId="61" xfId="1622" applyFont="1" applyBorder="1" applyProtection="1">
      <protection locked="0"/>
    </xf>
    <xf numFmtId="3" fontId="34" fillId="0" borderId="0" xfId="299" applyNumberFormat="1" applyFont="1" applyAlignment="1" applyProtection="1">
      <alignment horizontal="right"/>
      <protection locked="0"/>
    </xf>
    <xf numFmtId="3" fontId="82" fillId="0" borderId="0" xfId="299" quotePrefix="1" applyNumberFormat="1" applyFont="1" applyProtection="1">
      <protection locked="0"/>
    </xf>
    <xf numFmtId="0" fontId="34" fillId="0" borderId="0" xfId="16" applyFont="1" applyAlignment="1" applyProtection="1">
      <alignment wrapText="1"/>
      <protection locked="0"/>
    </xf>
    <xf numFmtId="49" fontId="34" fillId="0" borderId="5" xfId="16" applyNumberFormat="1" applyFont="1" applyBorder="1" applyAlignment="1" applyProtection="1">
      <alignment horizontal="center" wrapText="1"/>
      <protection locked="0"/>
    </xf>
    <xf numFmtId="14" fontId="34" fillId="0" borderId="5" xfId="16" applyNumberFormat="1" applyFont="1" applyBorder="1" applyAlignment="1" applyProtection="1">
      <alignment horizontal="center" vertical="center" wrapText="1"/>
      <protection locked="0"/>
    </xf>
    <xf numFmtId="3" fontId="82" fillId="0" borderId="7" xfId="16" applyNumberFormat="1" applyFont="1" applyBorder="1" applyProtection="1">
      <protection locked="0"/>
    </xf>
    <xf numFmtId="0" fontId="82" fillId="0" borderId="7" xfId="16" applyFont="1" applyBorder="1" applyProtection="1">
      <protection locked="0"/>
    </xf>
    <xf numFmtId="0" fontId="30" fillId="0" borderId="2" xfId="1622" applyFont="1" applyBorder="1" applyProtection="1">
      <protection locked="0"/>
    </xf>
    <xf numFmtId="0" fontId="86" fillId="0" borderId="2" xfId="16" applyFont="1" applyBorder="1" applyProtection="1">
      <protection locked="0"/>
    </xf>
    <xf numFmtId="0" fontId="86" fillId="0" borderId="2" xfId="1622" applyFont="1" applyBorder="1" applyProtection="1">
      <protection locked="0"/>
    </xf>
    <xf numFmtId="3" fontId="34" fillId="0" borderId="7" xfId="16" applyNumberFormat="1" applyFont="1" applyBorder="1" applyProtection="1">
      <protection locked="0"/>
    </xf>
    <xf numFmtId="0" fontId="34" fillId="39" borderId="2" xfId="16" applyFont="1" applyFill="1" applyBorder="1" applyProtection="1">
      <protection locked="0"/>
    </xf>
    <xf numFmtId="0" fontId="82" fillId="39" borderId="2" xfId="16" applyFont="1" applyFill="1" applyBorder="1" applyProtection="1">
      <protection locked="0"/>
    </xf>
    <xf numFmtId="0" fontId="82" fillId="39" borderId="2" xfId="1622" applyFont="1" applyFill="1" applyBorder="1" applyProtection="1">
      <protection locked="0"/>
    </xf>
    <xf numFmtId="0" fontId="82" fillId="39" borderId="0" xfId="16" applyFont="1" applyFill="1" applyProtection="1">
      <protection locked="0"/>
    </xf>
    <xf numFmtId="0" fontId="34" fillId="39" borderId="2" xfId="16" applyFont="1" applyFill="1" applyBorder="1" applyAlignment="1" applyProtection="1">
      <alignment wrapText="1"/>
      <protection locked="0"/>
    </xf>
    <xf numFmtId="0" fontId="34" fillId="0" borderId="2" xfId="16" applyFont="1" applyBorder="1" applyAlignment="1" applyProtection="1">
      <alignment wrapText="1"/>
      <protection locked="0"/>
    </xf>
    <xf numFmtId="0" fontId="118" fillId="0" borderId="0" xfId="16" applyFont="1" applyProtection="1">
      <protection locked="0"/>
    </xf>
    <xf numFmtId="0" fontId="94" fillId="0" borderId="0" xfId="16" applyFont="1" applyProtection="1">
      <protection locked="0"/>
    </xf>
    <xf numFmtId="0" fontId="30" fillId="0" borderId="0" xfId="16" applyFont="1" applyAlignment="1" applyProtection="1">
      <alignment vertical="top" wrapText="1"/>
      <protection locked="0"/>
    </xf>
    <xf numFmtId="0" fontId="34" fillId="0" borderId="0" xfId="10" applyFont="1" applyProtection="1">
      <protection locked="0"/>
    </xf>
    <xf numFmtId="0" fontId="30" fillId="0" borderId="0" xfId="10" applyFont="1" applyAlignment="1" applyProtection="1">
      <alignment horizontal="right"/>
      <protection locked="0"/>
    </xf>
    <xf numFmtId="0" fontId="34" fillId="0" borderId="62" xfId="10" applyFont="1" applyBorder="1" applyAlignment="1" applyProtection="1">
      <alignment vertical="top" wrapText="1"/>
      <protection locked="0"/>
    </xf>
    <xf numFmtId="14" fontId="34" fillId="0" borderId="48" xfId="10" applyNumberFormat="1" applyFont="1" applyBorder="1" applyAlignment="1" applyProtection="1">
      <alignment horizontal="center" vertical="center" wrapText="1"/>
      <protection locked="0"/>
    </xf>
    <xf numFmtId="14" fontId="30" fillId="0" borderId="48" xfId="10" applyNumberFormat="1" applyFont="1" applyBorder="1" applyAlignment="1" applyProtection="1">
      <alignment horizontal="center" vertical="center" wrapText="1"/>
      <protection locked="0"/>
    </xf>
    <xf numFmtId="49" fontId="30" fillId="0" borderId="49" xfId="10" applyNumberFormat="1" applyFont="1" applyBorder="1" applyAlignment="1" applyProtection="1">
      <alignment horizontal="center" vertical="center" wrapText="1"/>
      <protection locked="0"/>
    </xf>
    <xf numFmtId="14" fontId="30" fillId="0" borderId="49" xfId="10" applyNumberFormat="1" applyFont="1" applyBorder="1" applyAlignment="1" applyProtection="1">
      <alignment vertical="center" wrapText="1"/>
      <protection locked="0"/>
    </xf>
    <xf numFmtId="0" fontId="30" fillId="0" borderId="62" xfId="10" applyFont="1" applyBorder="1" applyProtection="1">
      <protection locked="0"/>
    </xf>
    <xf numFmtId="3" fontId="30" fillId="0" borderId="48" xfId="10" applyNumberFormat="1" applyFont="1" applyBorder="1" applyAlignment="1" applyProtection="1">
      <alignment horizontal="right" wrapText="1"/>
      <protection locked="0"/>
    </xf>
    <xf numFmtId="3" fontId="30" fillId="0" borderId="49" xfId="10" applyNumberFormat="1" applyFont="1" applyBorder="1" applyAlignment="1" applyProtection="1">
      <alignment horizontal="right" wrapText="1"/>
      <protection locked="0"/>
    </xf>
    <xf numFmtId="3" fontId="30" fillId="0" borderId="49" xfId="10" applyNumberFormat="1" applyFont="1" applyBorder="1" applyAlignment="1" applyProtection="1">
      <alignment wrapText="1"/>
      <protection locked="0"/>
    </xf>
    <xf numFmtId="0" fontId="45" fillId="0" borderId="62" xfId="10" applyFont="1" applyBorder="1" applyAlignment="1" applyProtection="1">
      <alignment vertical="top" wrapText="1"/>
      <protection locked="0"/>
    </xf>
    <xf numFmtId="3" fontId="34" fillId="0" borderId="48" xfId="10" applyNumberFormat="1" applyFont="1" applyBorder="1" applyAlignment="1" applyProtection="1">
      <alignment horizontal="right" wrapText="1"/>
      <protection locked="0"/>
    </xf>
    <xf numFmtId="0" fontId="40" fillId="0" borderId="62" xfId="10" applyFont="1" applyBorder="1" applyAlignment="1" applyProtection="1">
      <alignment vertical="top" wrapText="1"/>
      <protection locked="0"/>
    </xf>
    <xf numFmtId="0" fontId="30" fillId="0" borderId="62" xfId="10" applyFont="1" applyBorder="1" applyAlignment="1" applyProtection="1">
      <alignment vertical="top" wrapText="1"/>
      <protection locked="0"/>
    </xf>
    <xf numFmtId="0" fontId="30" fillId="0" borderId="0" xfId="10" applyFont="1" applyAlignment="1" applyProtection="1">
      <alignment vertical="top" wrapText="1"/>
      <protection locked="0"/>
    </xf>
    <xf numFmtId="3" fontId="30" fillId="0" borderId="0" xfId="10" applyNumberFormat="1" applyFont="1" applyAlignment="1" applyProtection="1">
      <alignment horizontal="right" wrapText="1"/>
      <protection locked="0"/>
    </xf>
    <xf numFmtId="3" fontId="30" fillId="0" borderId="27" xfId="10" applyNumberFormat="1" applyFont="1" applyBorder="1" applyAlignment="1" applyProtection="1">
      <alignment horizontal="right" wrapText="1"/>
      <protection locked="0"/>
    </xf>
    <xf numFmtId="3" fontId="30" fillId="0" borderId="27" xfId="10" applyNumberFormat="1" applyFont="1" applyBorder="1" applyAlignment="1" applyProtection="1">
      <alignment wrapText="1"/>
      <protection locked="0"/>
    </xf>
    <xf numFmtId="0" fontId="34" fillId="0" borderId="7" xfId="10" applyFont="1" applyBorder="1" applyAlignment="1" applyProtection="1">
      <alignment vertical="top" wrapText="1"/>
      <protection locked="0"/>
    </xf>
    <xf numFmtId="0" fontId="34" fillId="0" borderId="7" xfId="0" applyFont="1" applyBorder="1"/>
    <xf numFmtId="14" fontId="34" fillId="0" borderId="48" xfId="0" applyNumberFormat="1" applyFont="1" applyBorder="1" applyAlignment="1">
      <alignment horizontal="center"/>
    </xf>
    <xf numFmtId="14" fontId="30" fillId="0" borderId="48" xfId="0" applyNumberFormat="1" applyFont="1" applyBorder="1" applyAlignment="1">
      <alignment horizontal="center"/>
    </xf>
    <xf numFmtId="14" fontId="30" fillId="0" borderId="49" xfId="0" applyNumberFormat="1" applyFont="1" applyBorder="1" applyAlignment="1">
      <alignment horizontal="center"/>
    </xf>
    <xf numFmtId="14" fontId="30" fillId="0" borderId="49" xfId="0" applyNumberFormat="1" applyFont="1" applyBorder="1"/>
    <xf numFmtId="0" fontId="30" fillId="0" borderId="7" xfId="0" applyFont="1" applyBorder="1"/>
    <xf numFmtId="0" fontId="34" fillId="0" borderId="48" xfId="0" applyFont="1" applyBorder="1"/>
    <xf numFmtId="0" fontId="30" fillId="0" borderId="27" xfId="0" applyFont="1" applyBorder="1"/>
    <xf numFmtId="0" fontId="45" fillId="0" borderId="7" xfId="0" applyFont="1" applyBorder="1"/>
    <xf numFmtId="3" fontId="34" fillId="0" borderId="48" xfId="0" applyNumberFormat="1" applyFont="1" applyBorder="1"/>
    <xf numFmtId="3" fontId="30" fillId="0" borderId="48" xfId="0" applyNumberFormat="1" applyFont="1" applyBorder="1"/>
    <xf numFmtId="3" fontId="30" fillId="0" borderId="27" xfId="0" applyNumberFormat="1" applyFont="1" applyBorder="1"/>
    <xf numFmtId="0" fontId="40" fillId="0" borderId="7" xfId="0" applyFont="1" applyBorder="1"/>
    <xf numFmtId="0" fontId="34" fillId="0" borderId="0" xfId="0" applyFont="1"/>
    <xf numFmtId="3" fontId="34" fillId="0" borderId="0" xfId="0" applyNumberFormat="1" applyFont="1"/>
    <xf numFmtId="0" fontId="34" fillId="0" borderId="11" xfId="0" applyFont="1" applyBorder="1"/>
    <xf numFmtId="3" fontId="30" fillId="0" borderId="8" xfId="0" applyNumberFormat="1" applyFont="1" applyBorder="1"/>
    <xf numFmtId="1" fontId="34" fillId="0" borderId="2" xfId="16" applyNumberFormat="1" applyFont="1" applyBorder="1" applyAlignment="1" applyProtection="1">
      <alignment horizontal="center" vertical="center" wrapText="1"/>
      <protection locked="0"/>
    </xf>
    <xf numFmtId="0" fontId="30" fillId="0" borderId="52" xfId="0" applyFont="1" applyBorder="1" applyAlignment="1" applyProtection="1">
      <alignment horizontal="center" vertical="top" wrapText="1"/>
      <protection locked="0"/>
    </xf>
    <xf numFmtId="3" fontId="30" fillId="0" borderId="1" xfId="0" applyNumberFormat="1" applyFont="1" applyBorder="1" applyAlignment="1" applyProtection="1">
      <alignment wrapText="1"/>
      <protection locked="0"/>
    </xf>
    <xf numFmtId="9" fontId="30" fillId="0" borderId="1" xfId="1623" applyFont="1" applyFill="1" applyBorder="1" applyAlignment="1" applyProtection="1">
      <alignment wrapText="1"/>
      <protection locked="0"/>
    </xf>
    <xf numFmtId="3" fontId="34" fillId="0" borderId="1" xfId="0" applyNumberFormat="1" applyFont="1" applyBorder="1" applyProtection="1">
      <protection locked="0"/>
    </xf>
    <xf numFmtId="9" fontId="34" fillId="0" borderId="9" xfId="1623" applyFont="1" applyFill="1" applyBorder="1" applyProtection="1">
      <protection locked="0"/>
    </xf>
    <xf numFmtId="0" fontId="30" fillId="0" borderId="9" xfId="0" applyFont="1" applyBorder="1" applyAlignment="1" applyProtection="1">
      <alignment wrapText="1"/>
      <protection locked="0"/>
    </xf>
    <xf numFmtId="0" fontId="30" fillId="0" borderId="5" xfId="0" applyFont="1" applyBorder="1" applyAlignment="1" applyProtection="1">
      <alignment wrapText="1"/>
      <protection locked="0"/>
    </xf>
    <xf numFmtId="0" fontId="30" fillId="0" borderId="48" xfId="0" applyFont="1" applyBorder="1" applyAlignment="1" applyProtection="1">
      <alignment horizontal="center" vertical="top"/>
      <protection locked="0"/>
    </xf>
    <xf numFmtId="14" fontId="82" fillId="0" borderId="1" xfId="0" applyNumberFormat="1" applyFont="1" applyBorder="1" applyAlignment="1" applyProtection="1">
      <alignment horizontal="left"/>
      <protection locked="0"/>
    </xf>
    <xf numFmtId="0" fontId="17" fillId="3" borderId="0" xfId="0" applyFont="1" applyFill="1" applyProtection="1">
      <protection locked="0"/>
    </xf>
    <xf numFmtId="0" fontId="0" fillId="3" borderId="0" xfId="0" applyFill="1" applyProtection="1">
      <protection locked="0"/>
    </xf>
    <xf numFmtId="0" fontId="28" fillId="3" borderId="0" xfId="0" applyFont="1" applyFill="1" applyAlignment="1" applyProtection="1">
      <alignment horizontal="center" wrapText="1"/>
      <protection locked="0"/>
    </xf>
    <xf numFmtId="0" fontId="28" fillId="0" borderId="0" xfId="0" applyFont="1" applyAlignment="1" applyProtection="1">
      <alignment horizontal="center" wrapText="1"/>
      <protection locked="0"/>
    </xf>
    <xf numFmtId="0" fontId="87" fillId="0" borderId="7" xfId="0" applyFont="1" applyBorder="1" applyAlignment="1" applyProtection="1">
      <alignment horizontal="center"/>
      <protection locked="0"/>
    </xf>
    <xf numFmtId="3" fontId="30" fillId="0" borderId="2" xfId="46" applyNumberFormat="1" applyFont="1" applyFill="1" applyBorder="1" applyAlignment="1" applyProtection="1">
      <alignment horizontal="right"/>
      <protection locked="0"/>
    </xf>
    <xf numFmtId="0" fontId="45" fillId="0" borderId="0" xfId="0" applyFont="1" applyAlignment="1" applyProtection="1">
      <alignment vertical="top" wrapText="1"/>
      <protection locked="0"/>
    </xf>
    <xf numFmtId="0" fontId="34" fillId="0" borderId="65" xfId="299" applyFont="1" applyBorder="1" applyAlignment="1" applyProtection="1">
      <alignment wrapText="1"/>
      <protection locked="0"/>
    </xf>
    <xf numFmtId="3" fontId="82" fillId="0" borderId="65" xfId="299" applyNumberFormat="1" applyFont="1" applyBorder="1" applyAlignment="1" applyProtection="1">
      <alignment wrapText="1"/>
      <protection locked="0"/>
    </xf>
    <xf numFmtId="3" fontId="86" fillId="0" borderId="65" xfId="299" applyNumberFormat="1" applyFont="1" applyBorder="1" applyProtection="1">
      <protection locked="0"/>
    </xf>
    <xf numFmtId="0" fontId="17" fillId="0" borderId="65" xfId="16" applyFont="1" applyBorder="1" applyProtection="1">
      <protection locked="0"/>
    </xf>
    <xf numFmtId="14" fontId="34" fillId="0" borderId="65" xfId="16" applyNumberFormat="1" applyFont="1" applyBorder="1" applyAlignment="1" applyProtection="1">
      <alignment horizontal="center" vertical="center" wrapText="1"/>
      <protection locked="0"/>
    </xf>
    <xf numFmtId="3" fontId="17" fillId="0" borderId="74" xfId="0" applyNumberFormat="1" applyFont="1" applyBorder="1" applyAlignment="1" applyProtection="1">
      <alignment horizontal="right" wrapText="1"/>
      <protection locked="0"/>
    </xf>
    <xf numFmtId="0" fontId="17" fillId="0" borderId="74" xfId="0" applyFont="1" applyBorder="1" applyAlignment="1" applyProtection="1">
      <alignment horizontal="left"/>
      <protection locked="0"/>
    </xf>
    <xf numFmtId="0" fontId="34" fillId="0" borderId="75" xfId="19" applyFont="1" applyFill="1" applyBorder="1" applyAlignment="1" applyProtection="1">
      <alignment vertical="top"/>
      <protection locked="0"/>
    </xf>
    <xf numFmtId="0" fontId="34" fillId="0" borderId="75" xfId="19" applyFont="1" applyFill="1" applyBorder="1" applyAlignment="1" applyProtection="1">
      <alignment horizontal="center" wrapText="1"/>
      <protection locked="0"/>
    </xf>
    <xf numFmtId="0" fontId="30" fillId="0" borderId="74" xfId="0" applyFont="1" applyBorder="1" applyProtection="1">
      <protection locked="0"/>
    </xf>
    <xf numFmtId="3" fontId="30" fillId="0" borderId="75" xfId="0" applyNumberFormat="1" applyFont="1" applyBorder="1" applyAlignment="1" applyProtection="1">
      <alignment horizontal="right"/>
      <protection locked="0"/>
    </xf>
    <xf numFmtId="3" fontId="45" fillId="0" borderId="75" xfId="0" applyNumberFormat="1" applyFont="1" applyBorder="1" applyAlignment="1" applyProtection="1">
      <alignment horizontal="right"/>
      <protection locked="0"/>
    </xf>
    <xf numFmtId="49" fontId="30" fillId="0" borderId="74" xfId="0" applyNumberFormat="1" applyFont="1" applyBorder="1" applyAlignment="1" applyProtection="1">
      <alignment horizontal="center"/>
      <protection locked="0"/>
    </xf>
    <xf numFmtId="0" fontId="30" fillId="0" borderId="76" xfId="0" applyFont="1" applyBorder="1" applyAlignment="1" applyProtection="1">
      <alignment horizontal="left"/>
      <protection locked="0"/>
    </xf>
    <xf numFmtId="0" fontId="88" fillId="0" borderId="75" xfId="0" applyFont="1" applyBorder="1" applyAlignment="1" applyProtection="1">
      <alignment horizontal="left"/>
      <protection locked="0"/>
    </xf>
    <xf numFmtId="0" fontId="30" fillId="0" borderId="75" xfId="0" applyFont="1" applyBorder="1" applyAlignment="1" applyProtection="1">
      <alignment horizontal="left" vertical="top" wrapText="1"/>
      <protection locked="0"/>
    </xf>
    <xf numFmtId="0" fontId="34" fillId="0" borderId="75" xfId="19" applyFont="1" applyFill="1" applyBorder="1" applyAlignment="1" applyProtection="1">
      <protection locked="0"/>
    </xf>
    <xf numFmtId="0" fontId="85" fillId="5" borderId="76" xfId="20" applyFont="1" applyFill="1" applyBorder="1" applyAlignment="1" applyProtection="1">
      <alignment horizontal="center" vertical="center"/>
      <protection locked="0"/>
    </xf>
    <xf numFmtId="0" fontId="34" fillId="0" borderId="75" xfId="19" applyFont="1" applyFill="1" applyBorder="1" applyAlignment="1" applyProtection="1">
      <alignment vertical="center"/>
      <protection locked="0"/>
    </xf>
    <xf numFmtId="0" fontId="84" fillId="0" borderId="74" xfId="19" applyFont="1" applyFill="1" applyBorder="1" applyAlignment="1" applyProtection="1">
      <alignment horizontal="left" vertical="top" wrapText="1"/>
      <protection locked="0"/>
    </xf>
    <xf numFmtId="0" fontId="34" fillId="0" borderId="74" xfId="19" applyFont="1" applyFill="1" applyBorder="1" applyAlignment="1" applyProtection="1">
      <alignment horizontal="center" vertical="center" wrapText="1"/>
      <protection locked="0"/>
    </xf>
    <xf numFmtId="0" fontId="34" fillId="0" borderId="74" xfId="19" applyFont="1" applyFill="1" applyBorder="1" applyAlignment="1" applyProtection="1">
      <alignment horizontal="center" vertical="top" wrapText="1"/>
      <protection locked="0"/>
    </xf>
    <xf numFmtId="0" fontId="34" fillId="0" borderId="75" xfId="0" applyFont="1" applyBorder="1" applyProtection="1">
      <protection locked="0"/>
    </xf>
    <xf numFmtId="0" fontId="34" fillId="0" borderId="75" xfId="20" applyFont="1" applyBorder="1" applyProtection="1">
      <protection locked="0"/>
    </xf>
    <xf numFmtId="0" fontId="34" fillId="0" borderId="75" xfId="19" applyFont="1" applyFill="1" applyBorder="1" applyProtection="1">
      <protection locked="0"/>
    </xf>
    <xf numFmtId="0" fontId="89" fillId="0" borderId="75" xfId="0" applyFont="1" applyBorder="1" applyProtection="1">
      <protection locked="0"/>
    </xf>
    <xf numFmtId="3" fontId="89" fillId="0" borderId="75" xfId="0" applyNumberFormat="1" applyFont="1" applyBorder="1" applyAlignment="1" applyProtection="1">
      <alignment horizontal="right" wrapText="1"/>
      <protection locked="0"/>
    </xf>
    <xf numFmtId="3" fontId="106" fillId="0" borderId="75" xfId="0" applyNumberFormat="1" applyFont="1" applyBorder="1" applyAlignment="1" applyProtection="1">
      <alignment horizontal="right" wrapText="1"/>
      <protection locked="0"/>
    </xf>
    <xf numFmtId="0" fontId="77" fillId="0" borderId="75" xfId="0" applyFont="1" applyBorder="1" applyAlignment="1" applyProtection="1">
      <alignment horizontal="left"/>
      <protection locked="0"/>
    </xf>
    <xf numFmtId="0" fontId="89" fillId="39" borderId="75" xfId="0" applyFont="1" applyFill="1" applyBorder="1" applyProtection="1">
      <protection locked="0"/>
    </xf>
    <xf numFmtId="49" fontId="82" fillId="0" borderId="75" xfId="0" applyNumberFormat="1" applyFont="1" applyBorder="1" applyAlignment="1" applyProtection="1">
      <alignment horizontal="left"/>
      <protection locked="0"/>
    </xf>
    <xf numFmtId="3" fontId="106" fillId="0" borderId="75" xfId="17" applyNumberFormat="1" applyFont="1" applyBorder="1" applyAlignment="1" applyProtection="1">
      <alignment horizontal="right" wrapText="1"/>
      <protection locked="0"/>
    </xf>
    <xf numFmtId="0" fontId="82" fillId="0" borderId="75" xfId="0" applyFont="1" applyBorder="1" applyProtection="1">
      <protection locked="0"/>
    </xf>
    <xf numFmtId="0" fontId="82" fillId="0" borderId="74" xfId="0" applyFont="1" applyBorder="1" applyProtection="1">
      <protection locked="0"/>
    </xf>
    <xf numFmtId="3" fontId="82" fillId="0" borderId="74" xfId="17" applyNumberFormat="1" applyFont="1" applyBorder="1" applyAlignment="1" applyProtection="1">
      <alignment horizontal="right" wrapText="1"/>
      <protection locked="0"/>
    </xf>
    <xf numFmtId="0" fontId="77" fillId="0" borderId="74" xfId="0" applyFont="1" applyBorder="1" applyAlignment="1" applyProtection="1">
      <alignment horizontal="left"/>
      <protection locked="0"/>
    </xf>
    <xf numFmtId="0" fontId="40" fillId="0" borderId="75" xfId="0" applyFont="1" applyBorder="1" applyAlignment="1" applyProtection="1">
      <alignment vertical="top" wrapText="1"/>
      <protection locked="0"/>
    </xf>
    <xf numFmtId="3" fontId="82" fillId="0" borderId="74" xfId="0" applyNumberFormat="1" applyFont="1" applyBorder="1" applyAlignment="1" applyProtection="1">
      <alignment horizontal="right" wrapText="1"/>
      <protection locked="0"/>
    </xf>
    <xf numFmtId="0" fontId="89" fillId="0" borderId="74" xfId="0" applyFont="1" applyBorder="1" applyProtection="1">
      <protection locked="0"/>
    </xf>
    <xf numFmtId="0" fontId="105" fillId="0" borderId="75" xfId="0" applyFont="1" applyBorder="1" applyProtection="1">
      <protection locked="0"/>
    </xf>
    <xf numFmtId="3" fontId="105" fillId="0" borderId="75" xfId="0" applyNumberFormat="1" applyFont="1" applyBorder="1" applyAlignment="1" applyProtection="1">
      <alignment horizontal="right" wrapText="1"/>
      <protection locked="0"/>
    </xf>
    <xf numFmtId="3" fontId="82" fillId="0" borderId="75" xfId="0" applyNumberFormat="1" applyFont="1" applyBorder="1" applyAlignment="1" applyProtection="1">
      <alignment horizontal="right" wrapText="1"/>
      <protection locked="0"/>
    </xf>
    <xf numFmtId="3" fontId="34" fillId="0" borderId="75" xfId="0" applyNumberFormat="1" applyFont="1" applyBorder="1" applyAlignment="1" applyProtection="1">
      <alignment horizontal="right" wrapText="1"/>
      <protection locked="0"/>
    </xf>
    <xf numFmtId="3" fontId="30" fillId="0" borderId="75" xfId="0" applyNumberFormat="1" applyFont="1" applyBorder="1" applyAlignment="1" applyProtection="1">
      <alignment horizontal="right" wrapText="1"/>
      <protection locked="0"/>
    </xf>
    <xf numFmtId="38" fontId="17" fillId="0" borderId="75" xfId="10" applyNumberFormat="1" applyBorder="1" applyAlignment="1" applyProtection="1">
      <alignment horizontal="left"/>
      <protection locked="0"/>
    </xf>
    <xf numFmtId="3" fontId="34" fillId="0" borderId="75" xfId="0" applyNumberFormat="1" applyFont="1" applyBorder="1" applyProtection="1">
      <protection locked="0"/>
    </xf>
    <xf numFmtId="3" fontId="30" fillId="0" borderId="75" xfId="1" applyNumberFormat="1" applyFont="1" applyBorder="1" applyProtection="1">
      <protection locked="0"/>
    </xf>
    <xf numFmtId="0" fontId="30" fillId="0" borderId="75" xfId="10" applyFont="1" applyBorder="1" applyProtection="1">
      <protection locked="0"/>
    </xf>
    <xf numFmtId="3" fontId="34" fillId="0" borderId="75" xfId="1" applyNumberFormat="1" applyFont="1" applyBorder="1" applyAlignment="1" applyProtection="1">
      <alignment horizontal="right" wrapText="1"/>
      <protection locked="0"/>
    </xf>
    <xf numFmtId="3" fontId="30" fillId="0" borderId="75" xfId="1" applyNumberFormat="1" applyFont="1" applyBorder="1" applyAlignment="1" applyProtection="1">
      <alignment horizontal="right" wrapText="1"/>
      <protection locked="0"/>
    </xf>
    <xf numFmtId="0" fontId="30" fillId="0" borderId="75" xfId="0" applyFont="1" applyBorder="1"/>
    <xf numFmtId="49" fontId="30" fillId="0" borderId="75" xfId="0" applyNumberFormat="1" applyFont="1" applyBorder="1" applyProtection="1">
      <protection locked="0"/>
    </xf>
    <xf numFmtId="1" fontId="34" fillId="0" borderId="75" xfId="0" applyNumberFormat="1" applyFont="1" applyBorder="1" applyAlignment="1" applyProtection="1">
      <alignment horizontal="right" wrapText="1"/>
      <protection locked="0"/>
    </xf>
    <xf numFmtId="0" fontId="30" fillId="0" borderId="75" xfId="10" applyFont="1" applyBorder="1" applyAlignment="1" applyProtection="1">
      <alignment horizontal="left"/>
      <protection locked="0"/>
    </xf>
    <xf numFmtId="0" fontId="34" fillId="39" borderId="75" xfId="0" applyFont="1" applyFill="1" applyBorder="1" applyProtection="1">
      <protection locked="0"/>
    </xf>
    <xf numFmtId="38" fontId="30" fillId="0" borderId="75" xfId="0" applyNumberFormat="1" applyFont="1" applyBorder="1" applyProtection="1">
      <protection locked="0"/>
    </xf>
    <xf numFmtId="3" fontId="30" fillId="0" borderId="74" xfId="0" applyNumberFormat="1" applyFont="1" applyBorder="1"/>
    <xf numFmtId="0" fontId="30" fillId="0" borderId="74" xfId="0" applyFont="1" applyBorder="1"/>
    <xf numFmtId="3" fontId="34" fillId="0" borderId="75" xfId="0" applyNumberFormat="1" applyFont="1" applyBorder="1"/>
    <xf numFmtId="3" fontId="45" fillId="0" borderId="74" xfId="0" applyNumberFormat="1" applyFont="1" applyBorder="1" applyAlignment="1" applyProtection="1">
      <alignment horizontal="left"/>
      <protection locked="0"/>
    </xf>
    <xf numFmtId="3" fontId="45" fillId="0" borderId="75" xfId="0" applyNumberFormat="1" applyFont="1" applyBorder="1" applyAlignment="1" applyProtection="1">
      <alignment horizontal="left" wrapText="1"/>
      <protection locked="0"/>
    </xf>
    <xf numFmtId="0" fontId="40" fillId="0" borderId="75" xfId="0" applyFont="1" applyBorder="1" applyAlignment="1" applyProtection="1">
      <alignment horizontal="right" wrapText="1"/>
      <protection locked="0"/>
    </xf>
    <xf numFmtId="14" fontId="40" fillId="0" borderId="75" xfId="0" applyNumberFormat="1" applyFont="1" applyBorder="1" applyAlignment="1" applyProtection="1">
      <alignment horizontal="right" wrapText="1"/>
      <protection locked="0"/>
    </xf>
    <xf numFmtId="3" fontId="45" fillId="0" borderId="75" xfId="1" applyNumberFormat="1" applyFont="1" applyBorder="1" applyAlignment="1" applyProtection="1">
      <alignment horizontal="right" wrapText="1"/>
      <protection locked="0"/>
    </xf>
    <xf numFmtId="166" fontId="45" fillId="0" borderId="75" xfId="0" applyNumberFormat="1" applyFont="1" applyBorder="1" applyAlignment="1" applyProtection="1">
      <alignment horizontal="right" wrapText="1"/>
      <protection locked="0"/>
    </xf>
    <xf numFmtId="0" fontId="34" fillId="0" borderId="75" xfId="0" applyFont="1" applyBorder="1" applyAlignment="1" applyProtection="1">
      <alignment horizontal="right" wrapText="1"/>
      <protection locked="0"/>
    </xf>
    <xf numFmtId="14" fontId="34" fillId="0" borderId="75" xfId="0" applyNumberFormat="1" applyFont="1" applyBorder="1" applyAlignment="1" applyProtection="1">
      <alignment horizontal="right" wrapText="1"/>
      <protection locked="0"/>
    </xf>
    <xf numFmtId="14" fontId="30" fillId="0" borderId="75" xfId="0" applyNumberFormat="1" applyFont="1" applyBorder="1" applyAlignment="1" applyProtection="1">
      <alignment horizontal="right"/>
      <protection locked="0"/>
    </xf>
    <xf numFmtId="3" fontId="30" fillId="0" borderId="75" xfId="0" applyNumberFormat="1" applyFont="1" applyBorder="1" applyProtection="1">
      <protection locked="0"/>
    </xf>
    <xf numFmtId="3" fontId="34" fillId="0" borderId="75" xfId="17" applyNumberFormat="1" applyFont="1" applyBorder="1" applyAlignment="1">
      <alignment horizontal="right" wrapText="1"/>
    </xf>
    <xf numFmtId="3" fontId="30" fillId="0" borderId="75" xfId="17" applyNumberFormat="1" applyFont="1" applyBorder="1" applyAlignment="1">
      <alignment horizontal="left" wrapText="1"/>
    </xf>
    <xf numFmtId="38" fontId="40" fillId="0" borderId="75" xfId="17" applyNumberFormat="1" applyFont="1" applyBorder="1" applyProtection="1">
      <protection locked="0"/>
    </xf>
    <xf numFmtId="0" fontId="34" fillId="0" borderId="75" xfId="17" applyFont="1" applyBorder="1"/>
    <xf numFmtId="38" fontId="34" fillId="0" borderId="75" xfId="0" applyNumberFormat="1" applyFont="1" applyBorder="1" applyProtection="1">
      <protection locked="0"/>
    </xf>
    <xf numFmtId="0" fontId="34" fillId="0" borderId="74" xfId="0" applyFont="1" applyBorder="1" applyProtection="1">
      <protection locked="0"/>
    </xf>
    <xf numFmtId="3" fontId="34" fillId="0" borderId="74" xfId="0" applyNumberFormat="1" applyFont="1" applyBorder="1" applyAlignment="1" applyProtection="1">
      <alignment horizontal="right" wrapText="1"/>
      <protection locked="0"/>
    </xf>
    <xf numFmtId="3" fontId="30" fillId="0" borderId="74" xfId="0" applyNumberFormat="1" applyFont="1" applyBorder="1" applyAlignment="1" applyProtection="1">
      <alignment horizontal="right" wrapText="1"/>
      <protection locked="0"/>
    </xf>
    <xf numFmtId="0" fontId="30" fillId="0" borderId="74" xfId="10" applyFont="1" applyBorder="1" applyProtection="1">
      <protection locked="0"/>
    </xf>
    <xf numFmtId="0" fontId="34" fillId="0" borderId="75" xfId="0" applyFont="1" applyBorder="1" applyAlignment="1" applyProtection="1">
      <alignment wrapText="1"/>
      <protection locked="0"/>
    </xf>
    <xf numFmtId="0" fontId="30" fillId="0" borderId="74" xfId="17" applyFont="1" applyBorder="1" applyProtection="1">
      <protection locked="0"/>
    </xf>
    <xf numFmtId="3" fontId="40" fillId="0" borderId="74" xfId="0" applyNumberFormat="1" applyFont="1" applyBorder="1" applyAlignment="1" applyProtection="1">
      <alignment horizontal="right" wrapText="1"/>
      <protection locked="0"/>
    </xf>
    <xf numFmtId="3" fontId="45" fillId="0" borderId="74" xfId="0" applyNumberFormat="1" applyFont="1" applyBorder="1" applyAlignment="1" applyProtection="1">
      <alignment horizontal="right" wrapText="1"/>
      <protection locked="0"/>
    </xf>
    <xf numFmtId="3" fontId="40" fillId="0" borderId="75" xfId="0" applyNumberFormat="1" applyFont="1" applyBorder="1" applyAlignment="1" applyProtection="1">
      <alignment horizontal="right" wrapText="1"/>
      <protection locked="0"/>
    </xf>
    <xf numFmtId="3" fontId="45" fillId="0" borderId="75" xfId="0" applyNumberFormat="1" applyFont="1" applyBorder="1" applyAlignment="1" applyProtection="1">
      <alignment horizontal="right" wrapText="1"/>
      <protection locked="0"/>
    </xf>
    <xf numFmtId="3" fontId="40" fillId="0" borderId="75" xfId="0" applyNumberFormat="1" applyFont="1" applyBorder="1" applyProtection="1">
      <protection locked="0"/>
    </xf>
    <xf numFmtId="3" fontId="28" fillId="0" borderId="75" xfId="0" applyNumberFormat="1" applyFont="1" applyBorder="1" applyProtection="1">
      <protection locked="0"/>
    </xf>
    <xf numFmtId="3" fontId="45" fillId="0" borderId="75" xfId="0" applyNumberFormat="1" applyFont="1" applyBorder="1" applyProtection="1">
      <protection locked="0"/>
    </xf>
    <xf numFmtId="0" fontId="26" fillId="0" borderId="74" xfId="0" applyFont="1" applyBorder="1" applyAlignment="1" applyProtection="1">
      <alignment wrapText="1"/>
      <protection locked="0"/>
    </xf>
    <xf numFmtId="0" fontId="26" fillId="0" borderId="74" xfId="0" applyFont="1" applyBorder="1" applyAlignment="1" applyProtection="1">
      <alignment vertical="center" wrapText="1"/>
      <protection locked="0"/>
    </xf>
    <xf numFmtId="0" fontId="17" fillId="0" borderId="76" xfId="0" applyFont="1" applyBorder="1" applyAlignment="1" applyProtection="1">
      <alignment vertical="center"/>
      <protection locked="0"/>
    </xf>
    <xf numFmtId="3" fontId="30" fillId="0" borderId="74" xfId="0" applyNumberFormat="1" applyFont="1" applyBorder="1" applyAlignment="1" applyProtection="1">
      <alignment wrapText="1"/>
      <protection locked="0"/>
    </xf>
    <xf numFmtId="9" fontId="30" fillId="0" borderId="74" xfId="1623" applyFont="1" applyFill="1" applyBorder="1" applyAlignment="1" applyProtection="1">
      <alignment wrapText="1"/>
      <protection locked="0"/>
    </xf>
    <xf numFmtId="0" fontId="30" fillId="0" borderId="76" xfId="0" applyFont="1" applyBorder="1" applyAlignment="1" applyProtection="1">
      <alignment wrapText="1"/>
      <protection locked="0"/>
    </xf>
    <xf numFmtId="0" fontId="45" fillId="0" borderId="75" xfId="17" applyFont="1" applyBorder="1" applyProtection="1">
      <protection locked="0"/>
    </xf>
    <xf numFmtId="3" fontId="40" fillId="0" borderId="75" xfId="17" applyNumberFormat="1" applyFont="1" applyBorder="1" applyAlignment="1" applyProtection="1">
      <alignment horizontal="right" wrapText="1"/>
      <protection locked="0"/>
    </xf>
    <xf numFmtId="3" fontId="45" fillId="0" borderId="75" xfId="17" applyNumberFormat="1" applyFont="1" applyBorder="1" applyAlignment="1" applyProtection="1">
      <alignment horizontal="right" wrapText="1"/>
      <protection locked="0"/>
    </xf>
    <xf numFmtId="14" fontId="30" fillId="0" borderId="75" xfId="17" applyNumberFormat="1" applyFont="1" applyBorder="1" applyAlignment="1" applyProtection="1">
      <alignment horizontal="left"/>
      <protection locked="0"/>
    </xf>
    <xf numFmtId="0" fontId="30" fillId="0" borderId="75" xfId="0" applyFont="1" applyBorder="1" applyProtection="1">
      <protection locked="0"/>
    </xf>
    <xf numFmtId="0" fontId="30" fillId="0" borderId="77" xfId="0" applyFont="1" applyBorder="1" applyAlignment="1" applyProtection="1">
      <alignment horizontal="left"/>
      <protection locked="0"/>
    </xf>
    <xf numFmtId="0" fontId="45" fillId="0" borderId="75" xfId="17" applyFont="1" applyBorder="1"/>
    <xf numFmtId="3" fontId="40" fillId="0" borderId="75" xfId="17" applyNumberFormat="1" applyFont="1" applyBorder="1"/>
    <xf numFmtId="3" fontId="45" fillId="0" borderId="75" xfId="17" applyNumberFormat="1" applyFont="1" applyBorder="1"/>
    <xf numFmtId="0" fontId="30" fillId="0" borderId="75" xfId="17" applyFont="1" applyBorder="1"/>
    <xf numFmtId="0" fontId="17" fillId="0" borderId="74" xfId="0" applyFont="1" applyBorder="1"/>
    <xf numFmtId="0" fontId="26" fillId="0" borderId="75" xfId="0" applyFont="1" applyBorder="1" applyProtection="1">
      <protection locked="0"/>
    </xf>
    <xf numFmtId="0" fontId="17" fillId="0" borderId="75" xfId="0" applyFont="1" applyBorder="1" applyAlignment="1" applyProtection="1">
      <alignment horizontal="center"/>
      <protection locked="0"/>
    </xf>
    <xf numFmtId="0" fontId="26" fillId="0" borderId="75" xfId="0" applyFont="1" applyBorder="1" applyAlignment="1" applyProtection="1">
      <alignment horizontal="right"/>
      <protection locked="0"/>
    </xf>
    <xf numFmtId="0" fontId="34" fillId="0" borderId="75" xfId="0" applyFont="1" applyBorder="1" applyAlignment="1" applyProtection="1">
      <alignment vertical="center"/>
      <protection locked="0"/>
    </xf>
    <xf numFmtId="49" fontId="34" fillId="0" borderId="76" xfId="16" applyNumberFormat="1" applyFont="1" applyBorder="1" applyAlignment="1" applyProtection="1">
      <alignment horizontal="center" vertical="center" wrapText="1"/>
      <protection locked="0"/>
    </xf>
    <xf numFmtId="0" fontId="34" fillId="0" borderId="74" xfId="16" applyFont="1" applyBorder="1" applyAlignment="1" applyProtection="1">
      <alignment vertical="center"/>
      <protection locked="0"/>
    </xf>
    <xf numFmtId="3" fontId="34" fillId="0" borderId="74" xfId="16" applyNumberFormat="1" applyFont="1" applyBorder="1" applyAlignment="1" applyProtection="1">
      <alignment vertical="center"/>
      <protection locked="0"/>
    </xf>
    <xf numFmtId="0" fontId="82" fillId="0" borderId="74" xfId="16" applyFont="1" applyBorder="1" applyProtection="1">
      <protection locked="0"/>
    </xf>
    <xf numFmtId="3" fontId="30" fillId="0" borderId="75" xfId="16" applyNumberFormat="1" applyFont="1" applyBorder="1" applyAlignment="1" applyProtection="1">
      <alignment horizontal="right"/>
      <protection locked="0"/>
    </xf>
    <xf numFmtId="3" fontId="82" fillId="0" borderId="75" xfId="16" applyNumberFormat="1" applyFont="1" applyBorder="1" applyProtection="1">
      <protection locked="0"/>
    </xf>
    <xf numFmtId="3" fontId="34" fillId="0" borderId="74" xfId="10" applyNumberFormat="1" applyFont="1" applyBorder="1" applyAlignment="1" applyProtection="1">
      <alignment horizontal="right" wrapText="1"/>
      <protection locked="0"/>
    </xf>
    <xf numFmtId="3" fontId="30" fillId="0" borderId="74" xfId="10" applyNumberFormat="1" applyFont="1" applyBorder="1" applyAlignment="1" applyProtection="1">
      <alignment horizontal="right" wrapText="1"/>
      <protection locked="0"/>
    </xf>
    <xf numFmtId="3" fontId="30" fillId="0" borderId="76" xfId="10" applyNumberFormat="1" applyFont="1" applyBorder="1" applyAlignment="1" applyProtection="1">
      <alignment horizontal="right" wrapText="1"/>
      <protection locked="0"/>
    </xf>
    <xf numFmtId="3" fontId="30" fillId="0" borderId="76" xfId="10" applyNumberFormat="1" applyFont="1" applyBorder="1" applyAlignment="1" applyProtection="1">
      <alignment wrapText="1"/>
      <protection locked="0"/>
    </xf>
    <xf numFmtId="3" fontId="34" fillId="0" borderId="75" xfId="10" applyNumberFormat="1" applyFont="1" applyBorder="1" applyAlignment="1" applyProtection="1">
      <alignment horizontal="right" wrapText="1"/>
      <protection locked="0"/>
    </xf>
    <xf numFmtId="3" fontId="30" fillId="0" borderId="75" xfId="10" applyNumberFormat="1" applyFont="1" applyBorder="1" applyAlignment="1" applyProtection="1">
      <alignment horizontal="right" wrapText="1"/>
      <protection locked="0"/>
    </xf>
    <xf numFmtId="3" fontId="30" fillId="0" borderId="75" xfId="0" applyNumberFormat="1" applyFont="1" applyBorder="1"/>
    <xf numFmtId="0" fontId="34" fillId="0" borderId="74" xfId="17" applyFont="1" applyBorder="1" applyAlignment="1" applyProtection="1">
      <alignment vertical="center"/>
      <protection locked="0"/>
    </xf>
    <xf numFmtId="3" fontId="30" fillId="0" borderId="74" xfId="17" applyNumberFormat="1" applyFont="1" applyBorder="1" applyProtection="1">
      <protection locked="0"/>
    </xf>
    <xf numFmtId="3" fontId="30" fillId="0" borderId="74" xfId="1" applyNumberFormat="1" applyFont="1" applyBorder="1" applyProtection="1">
      <protection locked="0"/>
    </xf>
    <xf numFmtId="167" fontId="30" fillId="0" borderId="74" xfId="1" applyNumberFormat="1" applyFont="1" applyBorder="1" applyProtection="1">
      <protection locked="0"/>
    </xf>
    <xf numFmtId="167" fontId="30" fillId="0" borderId="74" xfId="1" applyNumberFormat="1" applyFont="1" applyFill="1" applyBorder="1" applyProtection="1">
      <protection locked="0"/>
    </xf>
    <xf numFmtId="3" fontId="34" fillId="59" borderId="74" xfId="17" applyNumberFormat="1" applyFont="1" applyFill="1" applyBorder="1" applyAlignment="1" applyProtection="1">
      <alignment vertical="top" wrapText="1"/>
      <protection locked="0"/>
    </xf>
    <xf numFmtId="0" fontId="34" fillId="59" borderId="74" xfId="17" applyFont="1" applyFill="1" applyBorder="1" applyAlignment="1" applyProtection="1">
      <alignment vertical="top" wrapText="1"/>
      <protection locked="0"/>
    </xf>
    <xf numFmtId="0" fontId="34" fillId="59" borderId="76" xfId="17" applyFont="1" applyFill="1" applyBorder="1" applyAlignment="1" applyProtection="1">
      <alignment vertical="top" wrapText="1"/>
      <protection locked="0"/>
    </xf>
    <xf numFmtId="3" fontId="30" fillId="0" borderId="65" xfId="0" applyNumberFormat="1" applyFont="1" applyBorder="1" applyAlignment="1" applyProtection="1">
      <alignment horizontal="right" vertical="center"/>
      <protection locked="0"/>
    </xf>
    <xf numFmtId="0" fontId="17" fillId="0" borderId="65" xfId="0" applyFont="1" applyBorder="1" applyAlignment="1" applyProtection="1">
      <alignment vertical="center"/>
      <protection locked="0"/>
    </xf>
    <xf numFmtId="0" fontId="45" fillId="0" borderId="0" xfId="0" applyFont="1" applyAlignment="1" applyProtection="1">
      <alignment horizontal="left" indent="1"/>
      <protection locked="0"/>
    </xf>
    <xf numFmtId="0" fontId="45" fillId="0" borderId="1" xfId="0" applyFont="1" applyBorder="1" applyAlignment="1" applyProtection="1">
      <alignment horizontal="left" indent="1"/>
      <protection locked="0"/>
    </xf>
    <xf numFmtId="3" fontId="30" fillId="0" borderId="1" xfId="0" applyNumberFormat="1" applyFont="1" applyBorder="1" applyProtection="1">
      <protection locked="0"/>
    </xf>
    <xf numFmtId="3" fontId="17" fillId="0" borderId="1" xfId="0" applyNumberFormat="1" applyFont="1" applyBorder="1" applyProtection="1">
      <protection locked="0"/>
    </xf>
    <xf numFmtId="0" fontId="30" fillId="0" borderId="11" xfId="0" applyFont="1" applyBorder="1" applyAlignment="1" applyProtection="1">
      <alignment horizontal="center"/>
      <protection locked="0"/>
    </xf>
    <xf numFmtId="49" fontId="30" fillId="0" borderId="0" xfId="0" applyNumberFormat="1" applyFont="1" applyAlignment="1" applyProtection="1">
      <alignment horizontal="center"/>
      <protection locked="0"/>
    </xf>
    <xf numFmtId="0" fontId="88" fillId="0" borderId="0" xfId="0" applyFont="1" applyAlignment="1" applyProtection="1">
      <alignment horizontal="left"/>
      <protection locked="0"/>
    </xf>
    <xf numFmtId="0" fontId="87" fillId="0" borderId="0" xfId="0" applyFont="1" applyAlignment="1" applyProtection="1">
      <alignment horizontal="center"/>
      <protection locked="0"/>
    </xf>
    <xf numFmtId="0" fontId="87" fillId="0" borderId="0" xfId="0" applyFont="1" applyAlignment="1" applyProtection="1">
      <alignment horizontal="left"/>
      <protection locked="0"/>
    </xf>
    <xf numFmtId="0" fontId="30" fillId="0" borderId="78" xfId="0" applyFont="1" applyBorder="1" applyAlignment="1" applyProtection="1">
      <alignment horizontal="center"/>
      <protection locked="0"/>
    </xf>
    <xf numFmtId="0" fontId="89" fillId="0" borderId="11" xfId="46" applyFont="1" applyFill="1" applyBorder="1" applyProtection="1">
      <protection locked="0"/>
    </xf>
    <xf numFmtId="0" fontId="17" fillId="0" borderId="8" xfId="0" applyFont="1" applyBorder="1" applyProtection="1">
      <protection locked="0"/>
    </xf>
    <xf numFmtId="0" fontId="88" fillId="0" borderId="1" xfId="0" applyFont="1" applyBorder="1" applyAlignment="1" applyProtection="1">
      <alignment horizontal="left"/>
      <protection locked="0"/>
    </xf>
    <xf numFmtId="0" fontId="88" fillId="0" borderId="74" xfId="0" applyFont="1" applyBorder="1" applyAlignment="1" applyProtection="1">
      <alignment horizontal="left"/>
      <protection locked="0"/>
    </xf>
    <xf numFmtId="9" fontId="34" fillId="0" borderId="0" xfId="1623" applyFont="1" applyFill="1" applyBorder="1" applyProtection="1">
      <protection locked="0"/>
    </xf>
    <xf numFmtId="3" fontId="17" fillId="0" borderId="75" xfId="0" applyNumberFormat="1" applyFont="1" applyBorder="1" applyProtection="1">
      <protection locked="0"/>
    </xf>
    <xf numFmtId="0" fontId="81" fillId="0" borderId="0" xfId="0" applyFont="1" applyAlignment="1" applyProtection="1">
      <alignment horizontal="left" vertical="center"/>
      <protection locked="0"/>
    </xf>
    <xf numFmtId="0" fontId="17" fillId="0" borderId="0" xfId="0" applyFont="1" applyAlignment="1" applyProtection="1">
      <alignment horizontal="left" vertical="top" wrapText="1"/>
      <protection locked="0"/>
    </xf>
    <xf numFmtId="0" fontId="26" fillId="4" borderId="0" xfId="0" applyFont="1" applyFill="1" applyProtection="1">
      <protection locked="0"/>
    </xf>
    <xf numFmtId="0" fontId="28" fillId="0" borderId="1" xfId="0" applyFont="1" applyBorder="1" applyProtection="1">
      <protection locked="0"/>
    </xf>
    <xf numFmtId="0" fontId="23" fillId="0" borderId="0" xfId="0" applyFont="1" applyProtection="1">
      <protection locked="0"/>
    </xf>
    <xf numFmtId="0" fontId="82" fillId="0" borderId="1" xfId="20" applyFont="1" applyBorder="1" applyProtection="1">
      <protection locked="0"/>
    </xf>
    <xf numFmtId="0" fontId="45" fillId="0" borderId="1" xfId="0" applyFont="1" applyBorder="1" applyProtection="1">
      <protection locked="0"/>
    </xf>
    <xf numFmtId="0" fontId="30" fillId="0" borderId="74" xfId="0" applyFont="1" applyBorder="1" applyAlignment="1" applyProtection="1">
      <alignment horizontal="left"/>
      <protection locked="0"/>
    </xf>
    <xf numFmtId="0" fontId="34" fillId="0" borderId="75" xfId="19" applyFont="1" applyFill="1" applyBorder="1" applyAlignment="1" applyProtection="1">
      <alignment horizontal="left" wrapText="1"/>
      <protection locked="0"/>
    </xf>
    <xf numFmtId="0" fontId="30" fillId="0" borderId="0" xfId="0" applyFont="1" applyAlignment="1" applyProtection="1">
      <alignment horizontal="left" wrapText="1"/>
      <protection locked="0"/>
    </xf>
    <xf numFmtId="0" fontId="45" fillId="0" borderId="75" xfId="0" applyFont="1" applyBorder="1" applyProtection="1">
      <protection locked="0"/>
    </xf>
    <xf numFmtId="0" fontId="30" fillId="0" borderId="0" xfId="0" applyFont="1" applyAlignment="1" applyProtection="1">
      <alignment vertical="top" wrapText="1"/>
      <protection locked="0"/>
    </xf>
    <xf numFmtId="0" fontId="87" fillId="0" borderId="75" xfId="0" applyFont="1" applyBorder="1" applyAlignment="1" applyProtection="1">
      <alignment horizontal="left"/>
      <protection locked="0"/>
    </xf>
    <xf numFmtId="0" fontId="30" fillId="0" borderId="0" xfId="0" applyFont="1" applyAlignment="1" applyProtection="1">
      <alignment horizontal="left"/>
      <protection locked="0"/>
    </xf>
    <xf numFmtId="0" fontId="79" fillId="0" borderId="0" xfId="0" applyFont="1" applyAlignment="1" applyProtection="1">
      <alignment horizontal="left" vertical="top" wrapText="1"/>
      <protection locked="0"/>
    </xf>
    <xf numFmtId="0" fontId="28" fillId="0" borderId="0" xfId="10" applyFont="1" applyAlignment="1" applyProtection="1">
      <alignment horizontal="left" vertical="top" wrapText="1"/>
      <protection locked="0"/>
    </xf>
    <xf numFmtId="0" fontId="17" fillId="0" borderId="0" xfId="0" applyFont="1" applyAlignment="1" applyProtection="1">
      <alignment wrapText="1"/>
      <protection locked="0"/>
    </xf>
    <xf numFmtId="0" fontId="44" fillId="0" borderId="0" xfId="0" applyFont="1" applyProtection="1">
      <protection locked="0"/>
    </xf>
    <xf numFmtId="0" fontId="45" fillId="0" borderId="0" xfId="0" applyFont="1" applyProtection="1">
      <protection locked="0"/>
    </xf>
    <xf numFmtId="0" fontId="18" fillId="0" borderId="0" xfId="0" applyFont="1" applyProtection="1">
      <protection locked="0"/>
    </xf>
    <xf numFmtId="3" fontId="34" fillId="0" borderId="0" xfId="0" applyNumberFormat="1" applyFont="1" applyAlignment="1" applyProtection="1">
      <alignment horizontal="center" wrapText="1"/>
      <protection locked="0"/>
    </xf>
    <xf numFmtId="3" fontId="34" fillId="0" borderId="1" xfId="0" applyNumberFormat="1" applyFont="1" applyBorder="1" applyAlignment="1" applyProtection="1">
      <alignment horizontal="center" wrapText="1"/>
      <protection locked="0"/>
    </xf>
    <xf numFmtId="0" fontId="30" fillId="0" borderId="0" xfId="10" applyFont="1" applyAlignment="1" applyProtection="1">
      <alignment horizontal="center" vertical="center"/>
      <protection locked="0"/>
    </xf>
    <xf numFmtId="0" fontId="30" fillId="0" borderId="1" xfId="10" applyFont="1" applyBorder="1" applyAlignment="1" applyProtection="1">
      <alignment horizontal="center" vertical="center"/>
      <protection locked="0"/>
    </xf>
    <xf numFmtId="0" fontId="34" fillId="0" borderId="0" xfId="0" applyFont="1" applyAlignment="1" applyProtection="1">
      <alignment vertical="top" wrapText="1"/>
      <protection locked="0"/>
    </xf>
    <xf numFmtId="0" fontId="28" fillId="0" borderId="0" xfId="0" applyFont="1" applyAlignment="1" applyProtection="1">
      <alignment wrapText="1"/>
      <protection locked="0"/>
    </xf>
    <xf numFmtId="0" fontId="17" fillId="0" borderId="7" xfId="0" applyFont="1" applyBorder="1" applyAlignment="1">
      <alignment horizontal="left"/>
    </xf>
    <xf numFmtId="0" fontId="17" fillId="0" borderId="75" xfId="0" applyFont="1" applyBorder="1" applyAlignment="1">
      <alignment horizontal="left"/>
    </xf>
    <xf numFmtId="0" fontId="34" fillId="5" borderId="0" xfId="0" applyFont="1" applyFill="1" applyProtection="1">
      <protection locked="0"/>
    </xf>
    <xf numFmtId="0" fontId="28" fillId="0" borderId="0" xfId="0" applyFont="1" applyAlignment="1" applyProtection="1">
      <alignment vertical="top" wrapText="1"/>
      <protection locked="0"/>
    </xf>
    <xf numFmtId="0" fontId="34" fillId="0" borderId="2" xfId="16" applyFont="1" applyBorder="1" applyAlignment="1" applyProtection="1">
      <alignment horizontal="left" vertical="center"/>
      <protection locked="0"/>
    </xf>
    <xf numFmtId="0" fontId="0" fillId="0" borderId="78" xfId="0" applyBorder="1" applyProtection="1">
      <protection locked="0"/>
    </xf>
    <xf numFmtId="0" fontId="85" fillId="5" borderId="78" xfId="20" applyFont="1" applyFill="1" applyBorder="1" applyAlignment="1" applyProtection="1">
      <alignment horizontal="center" vertical="center"/>
      <protection locked="0"/>
    </xf>
    <xf numFmtId="0" fontId="26" fillId="0" borderId="78" xfId="0" applyFont="1" applyBorder="1" applyAlignment="1" applyProtection="1">
      <alignment vertical="center" wrapText="1"/>
      <protection locked="0"/>
    </xf>
    <xf numFmtId="0" fontId="17" fillId="0" borderId="78" xfId="0" applyFont="1" applyBorder="1" applyAlignment="1" applyProtection="1">
      <alignment wrapText="1"/>
      <protection locked="0"/>
    </xf>
    <xf numFmtId="0" fontId="17" fillId="0" borderId="78" xfId="0" applyFont="1" applyBorder="1"/>
    <xf numFmtId="49" fontId="34" fillId="0" borderId="78" xfId="16" applyNumberFormat="1" applyFont="1" applyBorder="1" applyAlignment="1" applyProtection="1">
      <alignment horizontal="center" vertical="center" wrapText="1"/>
      <protection locked="0"/>
    </xf>
    <xf numFmtId="3" fontId="82" fillId="0" borderId="78" xfId="299" applyNumberFormat="1" applyFont="1" applyBorder="1" applyProtection="1">
      <protection locked="0"/>
    </xf>
    <xf numFmtId="0" fontId="45" fillId="0" borderId="78" xfId="10" applyFont="1" applyBorder="1" applyAlignment="1" applyProtection="1">
      <alignment vertical="top" wrapText="1"/>
      <protection locked="0"/>
    </xf>
    <xf numFmtId="0" fontId="34" fillId="59" borderId="78" xfId="17" applyFont="1" applyFill="1" applyBorder="1" applyAlignment="1" applyProtection="1">
      <alignment vertical="top" wrapText="1"/>
      <protection locked="0"/>
    </xf>
    <xf numFmtId="0" fontId="28" fillId="0" borderId="0" xfId="0" applyFont="1" applyAlignment="1" applyProtection="1">
      <alignment horizontal="left" vertical="top" wrapText="1"/>
      <protection locked="0"/>
    </xf>
    <xf numFmtId="0" fontId="30" fillId="0" borderId="48" xfId="0" applyFont="1" applyBorder="1" applyAlignment="1" applyProtection="1">
      <alignment horizontal="right" vertical="top" wrapText="1"/>
      <protection locked="0"/>
    </xf>
    <xf numFmtId="0" fontId="34" fillId="0" borderId="48" xfId="0" applyFont="1" applyBorder="1" applyAlignment="1" applyProtection="1">
      <alignment horizontal="right" vertical="top" wrapText="1"/>
      <protection locked="0"/>
    </xf>
    <xf numFmtId="0" fontId="30" fillId="0" borderId="52" xfId="0" applyFont="1" applyBorder="1" applyAlignment="1" applyProtection="1">
      <alignment horizontal="right" vertical="top" wrapText="1"/>
      <protection locked="0"/>
    </xf>
    <xf numFmtId="167" fontId="121" fillId="0" borderId="0" xfId="0" applyNumberFormat="1" applyFont="1" applyAlignment="1">
      <alignment horizontal="right" wrapText="1"/>
    </xf>
    <xf numFmtId="167" fontId="123" fillId="0" borderId="0" xfId="0" applyNumberFormat="1" applyFont="1" applyAlignment="1">
      <alignment horizontal="right" wrapText="1"/>
    </xf>
    <xf numFmtId="3" fontId="82" fillId="0" borderId="0" xfId="0" applyNumberFormat="1" applyFont="1" applyProtection="1">
      <protection locked="0"/>
    </xf>
    <xf numFmtId="0" fontId="122" fillId="0" borderId="0" xfId="0" applyFont="1"/>
    <xf numFmtId="3" fontId="30" fillId="0" borderId="79" xfId="1" applyNumberFormat="1" applyFont="1" applyBorder="1" applyProtection="1">
      <protection locked="0"/>
    </xf>
    <xf numFmtId="0" fontId="30" fillId="0" borderId="79" xfId="10" applyFont="1" applyBorder="1" applyProtection="1">
      <protection locked="0"/>
    </xf>
    <xf numFmtId="0" fontId="120" fillId="0" borderId="0" xfId="0" applyFont="1" applyAlignment="1" applyProtection="1">
      <alignment horizontal="left" indent="1"/>
      <protection locked="0"/>
    </xf>
    <xf numFmtId="0" fontId="26" fillId="0" borderId="80" xfId="0" applyFont="1" applyBorder="1" applyProtection="1">
      <protection locked="0"/>
    </xf>
    <xf numFmtId="14" fontId="26" fillId="0" borderId="0" xfId="0" applyNumberFormat="1" applyFont="1" applyProtection="1">
      <protection locked="0"/>
    </xf>
    <xf numFmtId="0" fontId="124" fillId="0" borderId="0" xfId="0" applyFont="1"/>
    <xf numFmtId="0" fontId="126" fillId="0" borderId="2" xfId="0" applyFont="1" applyBorder="1" applyAlignment="1">
      <alignment wrapText="1"/>
    </xf>
    <xf numFmtId="0" fontId="126" fillId="0" borderId="5" xfId="0" applyFont="1" applyBorder="1" applyAlignment="1">
      <alignment wrapText="1"/>
    </xf>
    <xf numFmtId="0" fontId="94" fillId="0" borderId="2" xfId="10" applyFont="1" applyBorder="1" applyAlignment="1" applyProtection="1">
      <alignment horizontal="center" vertical="center" wrapText="1"/>
      <protection locked="0"/>
    </xf>
    <xf numFmtId="0" fontId="126" fillId="0" borderId="2" xfId="0" applyFont="1" applyBorder="1" applyAlignment="1">
      <alignment horizontal="center" wrapText="1"/>
    </xf>
    <xf numFmtId="0" fontId="126" fillId="0" borderId="5" xfId="0" applyFont="1" applyBorder="1" applyAlignment="1">
      <alignment horizontal="center" wrapText="1"/>
    </xf>
    <xf numFmtId="0" fontId="124" fillId="0" borderId="0" xfId="0" applyFont="1" applyAlignment="1">
      <alignment horizontal="center" wrapText="1"/>
    </xf>
    <xf numFmtId="0" fontId="126" fillId="0" borderId="27" xfId="0" applyFont="1" applyBorder="1" applyAlignment="1">
      <alignment wrapText="1"/>
    </xf>
    <xf numFmtId="0" fontId="126" fillId="0" borderId="27" xfId="0" applyFont="1" applyBorder="1"/>
    <xf numFmtId="0" fontId="126" fillId="0" borderId="9" xfId="0" applyFont="1" applyBorder="1" applyAlignment="1">
      <alignment wrapText="1"/>
    </xf>
    <xf numFmtId="0" fontId="126" fillId="0" borderId="9" xfId="0" applyFont="1" applyBorder="1"/>
    <xf numFmtId="0" fontId="85" fillId="0" borderId="9" xfId="0" applyFont="1" applyBorder="1"/>
    <xf numFmtId="3" fontId="0" fillId="0" borderId="0" xfId="0" applyNumberFormat="1" applyProtection="1">
      <protection locked="0"/>
    </xf>
    <xf numFmtId="4" fontId="82" fillId="0" borderId="0" xfId="16" applyNumberFormat="1" applyFont="1" applyAlignment="1" applyProtection="1">
      <alignment vertical="center" wrapText="1"/>
      <protection locked="0"/>
    </xf>
    <xf numFmtId="3" fontId="85" fillId="0" borderId="0" xfId="17" applyNumberFormat="1" applyFont="1" applyProtection="1">
      <protection locked="0"/>
    </xf>
    <xf numFmtId="169" fontId="17" fillId="0" borderId="0" xfId="0" applyNumberFormat="1" applyFont="1" applyAlignment="1" applyProtection="1">
      <alignment horizontal="left" wrapText="1"/>
      <protection locked="0"/>
    </xf>
    <xf numFmtId="4" fontId="30" fillId="0" borderId="0" xfId="1" applyNumberFormat="1" applyFont="1" applyFill="1" applyBorder="1" applyProtection="1">
      <protection locked="0"/>
    </xf>
    <xf numFmtId="169" fontId="82" fillId="0" borderId="0" xfId="16" applyNumberFormat="1" applyFont="1" applyProtection="1">
      <protection locked="0"/>
    </xf>
    <xf numFmtId="3" fontId="123" fillId="0" borderId="0" xfId="0" applyNumberFormat="1" applyFont="1" applyAlignment="1">
      <alignment horizontal="right" wrapText="1"/>
    </xf>
    <xf numFmtId="3" fontId="125" fillId="0" borderId="0" xfId="0" applyNumberFormat="1" applyFont="1" applyAlignment="1">
      <alignment wrapText="1"/>
    </xf>
    <xf numFmtId="165" fontId="44" fillId="0" borderId="0" xfId="1" applyFont="1" applyProtection="1">
      <protection locked="0"/>
    </xf>
    <xf numFmtId="43" fontId="17" fillId="0" borderId="0" xfId="0" applyNumberFormat="1" applyFont="1" applyProtection="1">
      <protection locked="0"/>
    </xf>
    <xf numFmtId="4" fontId="82" fillId="0" borderId="2" xfId="16" applyNumberFormat="1" applyFont="1" applyBorder="1" applyProtection="1">
      <protection locked="0"/>
    </xf>
    <xf numFmtId="4" fontId="34" fillId="0" borderId="2" xfId="16" applyNumberFormat="1" applyFont="1" applyBorder="1" applyAlignment="1" applyProtection="1">
      <alignment horizontal="right" vertical="center"/>
      <protection locked="0"/>
    </xf>
    <xf numFmtId="2" fontId="17" fillId="0" borderId="0" xfId="0" applyNumberFormat="1" applyFont="1" applyProtection="1">
      <protection locked="0"/>
    </xf>
    <xf numFmtId="4" fontId="45" fillId="0" borderId="2" xfId="16" applyNumberFormat="1" applyFont="1" applyBorder="1" applyProtection="1">
      <protection locked="0"/>
    </xf>
    <xf numFmtId="4" fontId="82" fillId="0" borderId="2" xfId="16" applyNumberFormat="1" applyFont="1" applyBorder="1" applyAlignment="1" applyProtection="1">
      <alignment vertical="center" wrapText="1"/>
      <protection locked="0"/>
    </xf>
    <xf numFmtId="4" fontId="30" fillId="0" borderId="2" xfId="16" applyNumberFormat="1" applyFont="1" applyBorder="1" applyAlignment="1" applyProtection="1">
      <alignment vertical="center" wrapText="1"/>
      <protection locked="0"/>
    </xf>
    <xf numFmtId="4" fontId="34" fillId="0" borderId="2" xfId="16" applyNumberFormat="1" applyFont="1" applyBorder="1" applyAlignment="1" applyProtection="1">
      <alignment horizontal="center" vertical="center" wrapText="1"/>
      <protection locked="0"/>
    </xf>
    <xf numFmtId="4" fontId="30" fillId="0" borderId="2" xfId="16" applyNumberFormat="1" applyFont="1" applyBorder="1" applyAlignment="1" applyProtection="1">
      <alignment horizontal="center"/>
      <protection locked="0"/>
    </xf>
    <xf numFmtId="3" fontId="77" fillId="39" borderId="52" xfId="17" applyNumberFormat="1" applyFont="1" applyFill="1" applyBorder="1" applyAlignment="1" applyProtection="1">
      <alignment horizontal="right" wrapText="1"/>
      <protection locked="0"/>
    </xf>
    <xf numFmtId="3" fontId="77" fillId="0" borderId="52" xfId="17" applyNumberFormat="1" applyFont="1" applyBorder="1" applyAlignment="1" applyProtection="1">
      <alignment horizontal="right" wrapText="1"/>
      <protection locked="0"/>
    </xf>
    <xf numFmtId="3" fontId="17" fillId="0" borderId="48" xfId="0" applyNumberFormat="1" applyFont="1" applyBorder="1" applyAlignment="1" applyProtection="1">
      <alignment horizontal="right"/>
      <protection locked="0"/>
    </xf>
    <xf numFmtId="3" fontId="26" fillId="0" borderId="48" xfId="17" applyNumberFormat="1" applyFont="1" applyBorder="1" applyAlignment="1" applyProtection="1">
      <alignment horizontal="right" wrapText="1"/>
      <protection locked="0"/>
    </xf>
    <xf numFmtId="3" fontId="122" fillId="0" borderId="0" xfId="1624" applyNumberFormat="1" applyFont="1" applyFill="1" applyAlignment="1">
      <alignment horizontal="right" wrapText="1"/>
    </xf>
    <xf numFmtId="3" fontId="17" fillId="0" borderId="0" xfId="17" applyNumberFormat="1" applyProtection="1">
      <protection locked="0"/>
    </xf>
    <xf numFmtId="3" fontId="34" fillId="0" borderId="81" xfId="1" applyNumberFormat="1" applyFont="1" applyBorder="1" applyAlignment="1" applyProtection="1">
      <alignment horizontal="right" wrapText="1"/>
      <protection locked="0"/>
    </xf>
    <xf numFmtId="3" fontId="86" fillId="0" borderId="2" xfId="16" applyNumberFormat="1" applyFont="1" applyBorder="1" applyProtection="1">
      <protection locked="0"/>
    </xf>
    <xf numFmtId="3" fontId="45" fillId="0" borderId="2" xfId="16" applyNumberFormat="1" applyFont="1" applyBorder="1" applyProtection="1">
      <protection locked="0"/>
    </xf>
    <xf numFmtId="3" fontId="45" fillId="0" borderId="2" xfId="16" applyNumberFormat="1" applyFont="1" applyBorder="1" applyAlignment="1" applyProtection="1">
      <alignment horizontal="left"/>
      <protection locked="0"/>
    </xf>
    <xf numFmtId="3" fontId="30" fillId="0" borderId="7" xfId="16" applyNumberFormat="1" applyFont="1" applyBorder="1" applyProtection="1">
      <protection locked="0"/>
    </xf>
    <xf numFmtId="3" fontId="82" fillId="39" borderId="7" xfId="16" applyNumberFormat="1" applyFont="1" applyFill="1" applyBorder="1" applyProtection="1">
      <protection locked="0"/>
    </xf>
    <xf numFmtId="3" fontId="82" fillId="0" borderId="7" xfId="16" quotePrefix="1" applyNumberFormat="1" applyFont="1" applyBorder="1" applyProtection="1">
      <protection locked="0"/>
    </xf>
    <xf numFmtId="3" fontId="45" fillId="0" borderId="27" xfId="1" applyNumberFormat="1" applyFont="1" applyBorder="1" applyProtection="1">
      <protection locked="0"/>
    </xf>
    <xf numFmtId="3" fontId="126" fillId="0" borderId="0" xfId="0" applyNumberFormat="1" applyFont="1" applyAlignment="1">
      <alignment horizontal="right" wrapText="1"/>
    </xf>
    <xf numFmtId="0" fontId="126" fillId="0" borderId="0" xfId="0" applyFont="1" applyAlignment="1">
      <alignment horizontal="right" wrapText="1"/>
    </xf>
    <xf numFmtId="3" fontId="30" fillId="0" borderId="82" xfId="0" applyNumberFormat="1" applyFont="1" applyBorder="1"/>
    <xf numFmtId="3" fontId="30" fillId="0" borderId="83" xfId="0" applyNumberFormat="1" applyFont="1" applyBorder="1"/>
    <xf numFmtId="0" fontId="30" fillId="0" borderId="83" xfId="0" applyFont="1" applyBorder="1"/>
    <xf numFmtId="0" fontId="77" fillId="0" borderId="1" xfId="0" applyFont="1" applyBorder="1" applyAlignment="1" applyProtection="1">
      <alignment horizontal="left"/>
      <protection locked="0"/>
    </xf>
    <xf numFmtId="1" fontId="30" fillId="0" borderId="0" xfId="17" applyNumberFormat="1" applyFont="1" applyAlignment="1" applyProtection="1">
      <alignment horizontal="left" wrapText="1"/>
      <protection locked="0"/>
    </xf>
    <xf numFmtId="1" fontId="30" fillId="0" borderId="0" xfId="0" applyNumberFormat="1" applyFont="1" applyAlignment="1" applyProtection="1">
      <alignment horizontal="left" wrapText="1"/>
      <protection locked="0"/>
    </xf>
    <xf numFmtId="0" fontId="28" fillId="0" borderId="0" xfId="0" applyFont="1" applyAlignment="1">
      <alignment wrapText="1"/>
    </xf>
    <xf numFmtId="0" fontId="128" fillId="0" borderId="0" xfId="0" applyFont="1"/>
    <xf numFmtId="0" fontId="28" fillId="0" borderId="0" xfId="0" applyFont="1"/>
    <xf numFmtId="0" fontId="29" fillId="0" borderId="0" xfId="0" applyFont="1" applyAlignment="1">
      <alignment wrapText="1"/>
    </xf>
    <xf numFmtId="3" fontId="30" fillId="0" borderId="0" xfId="0" applyNumberFormat="1" applyFont="1" applyAlignment="1">
      <alignment wrapText="1"/>
    </xf>
    <xf numFmtId="14" fontId="30" fillId="0" borderId="84" xfId="0" applyNumberFormat="1" applyFont="1" applyBorder="1" applyProtection="1">
      <protection locked="0"/>
    </xf>
    <xf numFmtId="0" fontId="30" fillId="0" borderId="79" xfId="0" applyFont="1" applyBorder="1" applyProtection="1">
      <protection locked="0"/>
    </xf>
    <xf numFmtId="3" fontId="30" fillId="0" borderId="79" xfId="0" applyNumberFormat="1" applyFont="1" applyBorder="1" applyProtection="1">
      <protection locked="0"/>
    </xf>
    <xf numFmtId="3" fontId="26" fillId="0" borderId="75" xfId="0" applyNumberFormat="1" applyFont="1" applyBorder="1" applyProtection="1">
      <protection locked="0"/>
    </xf>
    <xf numFmtId="1" fontId="126" fillId="0" borderId="5" xfId="0" applyNumberFormat="1" applyFont="1" applyBorder="1" applyAlignment="1">
      <alignment wrapText="1"/>
    </xf>
    <xf numFmtId="1" fontId="126" fillId="0" borderId="27" xfId="0" applyNumberFormat="1" applyFont="1" applyBorder="1" applyAlignment="1">
      <alignment wrapText="1"/>
    </xf>
    <xf numFmtId="1" fontId="126" fillId="0" borderId="9" xfId="0" applyNumberFormat="1" applyFont="1" applyBorder="1" applyAlignment="1">
      <alignment wrapText="1"/>
    </xf>
    <xf numFmtId="14" fontId="34" fillId="0" borderId="84" xfId="0" applyNumberFormat="1" applyFont="1" applyBorder="1" applyProtection="1">
      <protection locked="0"/>
    </xf>
    <xf numFmtId="3" fontId="17" fillId="0" borderId="78" xfId="0" applyNumberFormat="1" applyFont="1" applyBorder="1" applyAlignment="1" applyProtection="1">
      <alignment wrapText="1"/>
      <protection locked="0"/>
    </xf>
    <xf numFmtId="0" fontId="81" fillId="0" borderId="0" xfId="0" applyFont="1" applyAlignment="1" applyProtection="1">
      <alignment horizontal="center"/>
      <protection locked="0"/>
    </xf>
    <xf numFmtId="0" fontId="92" fillId="0" borderId="0" xfId="0" applyFont="1" applyAlignment="1" applyProtection="1">
      <alignment horizontal="center"/>
      <protection locked="0"/>
    </xf>
    <xf numFmtId="0" fontId="81" fillId="0" borderId="0" xfId="0" applyFont="1" applyAlignment="1" applyProtection="1">
      <alignment horizontal="left" vertical="center"/>
      <protection locked="0"/>
    </xf>
    <xf numFmtId="0" fontId="17" fillId="0" borderId="0" xfId="0" applyFont="1" applyAlignment="1" applyProtection="1">
      <alignment horizontal="left" vertical="top" wrapText="1"/>
      <protection locked="0"/>
    </xf>
    <xf numFmtId="0" fontId="26" fillId="0" borderId="0" xfId="0" applyFont="1" applyAlignment="1" applyProtection="1">
      <protection locked="0"/>
    </xf>
    <xf numFmtId="0" fontId="26" fillId="4" borderId="0" xfId="0" applyFont="1" applyFill="1" applyAlignment="1" applyProtection="1">
      <protection locked="0"/>
    </xf>
    <xf numFmtId="0" fontId="28" fillId="0" borderId="1" xfId="0" applyFont="1" applyBorder="1" applyAlignment="1" applyProtection="1">
      <protection locked="0"/>
    </xf>
    <xf numFmtId="0" fontId="23" fillId="0" borderId="0" xfId="0" applyFont="1" applyAlignment="1" applyProtection="1">
      <protection locked="0"/>
    </xf>
    <xf numFmtId="0" fontId="82" fillId="0" borderId="78" xfId="20" applyFont="1" applyBorder="1" applyAlignment="1" applyProtection="1">
      <protection locked="0"/>
    </xf>
    <xf numFmtId="0" fontId="82" fillId="0" borderId="74" xfId="20" applyFont="1" applyBorder="1" applyAlignment="1" applyProtection="1">
      <protection locked="0"/>
    </xf>
    <xf numFmtId="0" fontId="82" fillId="0" borderId="12" xfId="20" applyFont="1" applyBorder="1" applyAlignment="1" applyProtection="1">
      <protection locked="0"/>
    </xf>
    <xf numFmtId="0" fontId="82" fillId="0" borderId="1" xfId="20" applyFont="1" applyBorder="1" applyAlignment="1" applyProtection="1">
      <protection locked="0"/>
    </xf>
    <xf numFmtId="0" fontId="45" fillId="0" borderId="1" xfId="0" applyFont="1" applyBorder="1" applyAlignment="1" applyProtection="1">
      <protection locked="0"/>
    </xf>
    <xf numFmtId="0" fontId="30" fillId="0" borderId="74" xfId="0" applyFont="1" applyBorder="1" applyAlignment="1" applyProtection="1">
      <alignment horizontal="left"/>
      <protection locked="0"/>
    </xf>
    <xf numFmtId="0" fontId="34" fillId="0" borderId="75" xfId="19" applyFont="1" applyFill="1" applyBorder="1" applyAlignment="1" applyProtection="1">
      <alignment horizontal="left" wrapText="1"/>
      <protection locked="0"/>
    </xf>
    <xf numFmtId="0" fontId="34" fillId="0" borderId="27" xfId="19" applyFont="1" applyFill="1" applyBorder="1" applyAlignment="1" applyProtection="1">
      <alignment horizontal="left" wrapText="1"/>
      <protection locked="0"/>
    </xf>
    <xf numFmtId="0" fontId="34" fillId="0" borderId="7" xfId="19" applyFont="1" applyFill="1" applyBorder="1" applyAlignment="1" applyProtection="1">
      <alignment horizontal="left"/>
      <protection locked="0"/>
    </xf>
    <xf numFmtId="0" fontId="34" fillId="0" borderId="75" xfId="19" applyFont="1" applyFill="1" applyBorder="1" applyAlignment="1" applyProtection="1">
      <alignment horizontal="left"/>
      <protection locked="0"/>
    </xf>
    <xf numFmtId="0" fontId="45" fillId="0" borderId="7" xfId="0" applyFont="1" applyBorder="1" applyAlignment="1" applyProtection="1">
      <alignment horizontal="left"/>
      <protection locked="0"/>
    </xf>
    <xf numFmtId="0" fontId="45" fillId="0" borderId="75" xfId="0" applyFont="1" applyBorder="1" applyAlignment="1" applyProtection="1">
      <alignment horizontal="left"/>
      <protection locked="0"/>
    </xf>
    <xf numFmtId="0" fontId="45" fillId="0" borderId="27" xfId="0" applyFont="1" applyBorder="1" applyAlignment="1" applyProtection="1">
      <alignment horizontal="left"/>
      <protection locked="0"/>
    </xf>
    <xf numFmtId="0" fontId="30" fillId="0" borderId="0" xfId="0" applyFont="1" applyAlignment="1" applyProtection="1">
      <alignment horizontal="left" wrapText="1"/>
      <protection locked="0"/>
    </xf>
    <xf numFmtId="0" fontId="45" fillId="0" borderId="7" xfId="0" applyFont="1" applyBorder="1" applyAlignment="1" applyProtection="1">
      <protection locked="0"/>
    </xf>
    <xf numFmtId="0" fontId="45" fillId="0" borderId="75" xfId="0" applyFont="1" applyBorder="1" applyAlignment="1" applyProtection="1">
      <protection locked="0"/>
    </xf>
    <xf numFmtId="0" fontId="45" fillId="0" borderId="27" xfId="0" applyFont="1" applyBorder="1" applyAlignment="1" applyProtection="1">
      <protection locked="0"/>
    </xf>
    <xf numFmtId="0" fontId="30" fillId="0" borderId="8" xfId="0" applyFont="1" applyBorder="1" applyAlignment="1" applyProtection="1">
      <alignment horizontal="left" wrapText="1"/>
      <protection locked="0"/>
    </xf>
    <xf numFmtId="0" fontId="30" fillId="0" borderId="0" xfId="0" applyFont="1" applyAlignment="1" applyProtection="1">
      <alignment vertical="top" wrapText="1"/>
      <protection locked="0"/>
    </xf>
    <xf numFmtId="0" fontId="30" fillId="0" borderId="8" xfId="0" applyFont="1" applyBorder="1" applyAlignment="1" applyProtection="1">
      <alignment vertical="top" wrapText="1"/>
      <protection locked="0"/>
    </xf>
    <xf numFmtId="0" fontId="28" fillId="0" borderId="0" xfId="0" applyFont="1" applyAlignment="1" applyProtection="1">
      <protection locked="0"/>
    </xf>
    <xf numFmtId="0" fontId="87" fillId="0" borderId="7" xfId="0" applyFont="1" applyBorder="1" applyAlignment="1" applyProtection="1">
      <alignment horizontal="left"/>
      <protection locked="0"/>
    </xf>
    <xf numFmtId="0" fontId="87" fillId="0" borderId="75" xfId="0" applyFont="1" applyBorder="1" applyAlignment="1" applyProtection="1">
      <alignment horizontal="left"/>
      <protection locked="0"/>
    </xf>
    <xf numFmtId="0" fontId="87" fillId="0" borderId="27" xfId="0" applyFont="1" applyBorder="1" applyAlignment="1" applyProtection="1">
      <alignment horizontal="left"/>
      <protection locked="0"/>
    </xf>
    <xf numFmtId="0" fontId="28" fillId="0" borderId="0" xfId="0" applyFont="1" applyAlignment="1" applyProtection="1">
      <alignment horizontal="left" vertical="top" wrapText="1"/>
      <protection locked="0"/>
    </xf>
    <xf numFmtId="0" fontId="30" fillId="0" borderId="74" xfId="20" applyFont="1" applyBorder="1" applyAlignment="1" applyProtection="1">
      <protection locked="0"/>
    </xf>
    <xf numFmtId="0" fontId="30" fillId="0" borderId="0" xfId="0" applyFont="1" applyAlignment="1" applyProtection="1">
      <protection locked="0"/>
    </xf>
    <xf numFmtId="0" fontId="30" fillId="0" borderId="1" xfId="19" applyFont="1" applyFill="1" applyBorder="1" applyAlignment="1" applyProtection="1">
      <protection locked="0"/>
    </xf>
    <xf numFmtId="0" fontId="30" fillId="0" borderId="0" xfId="0" applyFont="1" applyAlignment="1" applyProtection="1">
      <alignment horizontal="left"/>
      <protection locked="0"/>
    </xf>
    <xf numFmtId="0" fontId="30" fillId="0" borderId="8" xfId="0" applyFont="1" applyBorder="1" applyAlignment="1" applyProtection="1">
      <alignment horizontal="left"/>
      <protection locked="0"/>
    </xf>
    <xf numFmtId="0" fontId="30" fillId="0" borderId="75" xfId="0" applyFont="1" applyBorder="1" applyAlignment="1" applyProtection="1">
      <alignment horizontal="left" wrapText="1"/>
      <protection locked="0"/>
    </xf>
    <xf numFmtId="0" fontId="119" fillId="0" borderId="7" xfId="0" applyFont="1" applyBorder="1" applyAlignment="1" applyProtection="1">
      <alignment horizontal="left"/>
      <protection locked="0"/>
    </xf>
    <xf numFmtId="0" fontId="119" fillId="0" borderId="75" xfId="0" applyFont="1" applyBorder="1" applyAlignment="1" applyProtection="1">
      <alignment horizontal="left"/>
      <protection locked="0"/>
    </xf>
    <xf numFmtId="0" fontId="79" fillId="0" borderId="0" xfId="0" applyFont="1" applyAlignment="1" applyProtection="1">
      <alignment horizontal="left" vertical="top" wrapText="1"/>
      <protection locked="0"/>
    </xf>
    <xf numFmtId="0" fontId="106" fillId="0" borderId="0" xfId="0" applyFont="1" applyAlignment="1" applyProtection="1">
      <alignment horizontal="left" vertical="top" wrapText="1"/>
      <protection locked="0"/>
    </xf>
    <xf numFmtId="0" fontId="28" fillId="0" borderId="0" xfId="10" applyFont="1" applyAlignment="1" applyProtection="1">
      <alignment horizontal="left" vertical="top" wrapText="1"/>
      <protection locked="0"/>
    </xf>
    <xf numFmtId="3" fontId="34" fillId="0" borderId="7" xfId="0" applyNumberFormat="1" applyFont="1" applyBorder="1" applyAlignment="1">
      <alignment horizontal="center"/>
    </xf>
    <xf numFmtId="3" fontId="34" fillId="0" borderId="75" xfId="0" applyNumberFormat="1" applyFont="1" applyBorder="1" applyAlignment="1">
      <alignment horizontal="center"/>
    </xf>
    <xf numFmtId="3" fontId="34" fillId="0" borderId="27" xfId="0" applyNumberFormat="1" applyFont="1" applyBorder="1" applyAlignment="1">
      <alignment horizontal="center"/>
    </xf>
    <xf numFmtId="0" fontId="17" fillId="0" borderId="0" xfId="0" applyFont="1" applyAlignment="1" applyProtection="1">
      <alignment wrapText="1"/>
      <protection locked="0"/>
    </xf>
    <xf numFmtId="0" fontId="44" fillId="0" borderId="0" xfId="0" applyFont="1" applyAlignment="1" applyProtection="1">
      <protection locked="0"/>
    </xf>
    <xf numFmtId="0" fontId="30" fillId="0" borderId="0" xfId="0" applyFont="1" applyAlignment="1">
      <alignment horizontal="left" vertical="top" wrapText="1"/>
    </xf>
    <xf numFmtId="0" fontId="45" fillId="0" borderId="0" xfId="0" applyFont="1" applyAlignment="1" applyProtection="1">
      <protection locked="0"/>
    </xf>
    <xf numFmtId="0" fontId="28" fillId="0" borderId="0" xfId="0" applyFont="1" applyAlignment="1">
      <alignment wrapText="1"/>
    </xf>
    <xf numFmtId="0" fontId="34" fillId="0" borderId="0" xfId="0" applyFont="1" applyAlignment="1">
      <alignment horizontal="center" vertical="center"/>
    </xf>
    <xf numFmtId="0" fontId="34" fillId="0" borderId="1" xfId="0" applyFont="1" applyBorder="1" applyAlignment="1">
      <alignment horizontal="center" vertical="center"/>
    </xf>
    <xf numFmtId="0" fontId="34" fillId="4" borderId="0" xfId="0" applyFont="1" applyFill="1" applyAlignment="1"/>
    <xf numFmtId="0" fontId="34" fillId="0" borderId="0" xfId="0" applyFont="1" applyAlignment="1">
      <alignment horizontal="center" vertical="center" wrapText="1"/>
    </xf>
    <xf numFmtId="0" fontId="34" fillId="0" borderId="1" xfId="0" applyFont="1" applyBorder="1" applyAlignment="1">
      <alignment horizontal="center" vertical="center" wrapText="1"/>
    </xf>
    <xf numFmtId="0" fontId="34" fillId="0" borderId="0" xfId="0" applyFont="1" applyAlignment="1">
      <alignment horizontal="center" wrapText="1"/>
    </xf>
    <xf numFmtId="0" fontId="34" fillId="0" borderId="1" xfId="0" applyFont="1" applyBorder="1" applyAlignment="1">
      <alignment horizontal="center" wrapText="1"/>
    </xf>
    <xf numFmtId="0" fontId="17" fillId="0" borderId="0" xfId="0" applyFont="1" applyAlignment="1" applyProtection="1">
      <protection locked="0"/>
    </xf>
    <xf numFmtId="0" fontId="18" fillId="0" borderId="0" xfId="0" applyFont="1" applyAlignment="1" applyProtection="1">
      <protection locked="0"/>
    </xf>
    <xf numFmtId="0" fontId="28" fillId="0" borderId="0" xfId="0" applyFont="1" applyAlignment="1" applyProtection="1">
      <alignment horizontal="left" wrapText="1"/>
      <protection locked="0"/>
    </xf>
    <xf numFmtId="0" fontId="30" fillId="0" borderId="0" xfId="0" applyFont="1" applyAlignment="1" applyProtection="1">
      <alignment horizontal="left" vertical="top" wrapText="1"/>
      <protection locked="0"/>
    </xf>
    <xf numFmtId="0" fontId="34" fillId="0" borderId="0" xfId="0" applyFont="1" applyAlignment="1" applyProtection="1">
      <alignment vertical="center" wrapText="1"/>
      <protection locked="0"/>
    </xf>
    <xf numFmtId="3" fontId="34" fillId="0" borderId="74" xfId="0" applyNumberFormat="1" applyFont="1" applyBorder="1" applyAlignment="1" applyProtection="1">
      <alignment horizontal="center" wrapText="1"/>
      <protection locked="0"/>
    </xf>
    <xf numFmtId="3" fontId="34" fillId="0" borderId="0" xfId="0" applyNumberFormat="1" applyFont="1" applyAlignment="1" applyProtection="1">
      <alignment horizontal="center" wrapText="1"/>
      <protection locked="0"/>
    </xf>
    <xf numFmtId="3" fontId="34" fillId="0" borderId="1" xfId="0" applyNumberFormat="1" applyFont="1" applyBorder="1" applyAlignment="1" applyProtection="1">
      <alignment horizontal="center" wrapText="1"/>
      <protection locked="0"/>
    </xf>
    <xf numFmtId="0" fontId="30" fillId="0" borderId="74" xfId="10" applyFont="1" applyBorder="1" applyAlignment="1" applyProtection="1">
      <alignment horizontal="center" vertical="center"/>
      <protection locked="0"/>
    </xf>
    <xf numFmtId="0" fontId="30" fillId="0" borderId="0" xfId="10" applyFont="1" applyAlignment="1" applyProtection="1">
      <alignment horizontal="center" vertical="center"/>
      <protection locked="0"/>
    </xf>
    <xf numFmtId="0" fontId="30" fillId="0" borderId="1" xfId="10" applyFont="1" applyBorder="1" applyAlignment="1" applyProtection="1">
      <alignment horizontal="center" vertical="center"/>
      <protection locked="0"/>
    </xf>
    <xf numFmtId="0" fontId="34" fillId="0" borderId="74" xfId="0" applyFont="1" applyBorder="1" applyAlignment="1" applyProtection="1">
      <alignment vertical="top" wrapText="1"/>
      <protection locked="0"/>
    </xf>
    <xf numFmtId="0" fontId="34" fillId="0" borderId="0" xfId="0" applyFont="1" applyAlignment="1" applyProtection="1">
      <alignment vertical="top" wrapText="1"/>
      <protection locked="0"/>
    </xf>
    <xf numFmtId="0" fontId="34" fillId="0" borderId="1" xfId="0" applyFont="1" applyBorder="1" applyAlignment="1" applyProtection="1">
      <alignment vertical="top" wrapText="1"/>
      <protection locked="0"/>
    </xf>
    <xf numFmtId="0" fontId="28" fillId="0" borderId="0" xfId="17" applyFont="1" applyAlignment="1" applyProtection="1">
      <alignment horizontal="left" wrapText="1"/>
      <protection locked="0"/>
    </xf>
    <xf numFmtId="0" fontId="28" fillId="0" borderId="0" xfId="0" applyFont="1" applyAlignment="1" applyProtection="1">
      <alignment wrapText="1"/>
      <protection locked="0"/>
    </xf>
    <xf numFmtId="0" fontId="0" fillId="0" borderId="0" xfId="0" applyAlignment="1">
      <alignment horizontal="left" vertical="top" wrapText="1"/>
    </xf>
    <xf numFmtId="0" fontId="17" fillId="0" borderId="0" xfId="0" applyFont="1" applyAlignment="1">
      <alignment horizontal="left" vertical="top" wrapText="1"/>
    </xf>
    <xf numFmtId="0" fontId="28" fillId="0" borderId="0" xfId="0" applyFont="1" applyAlignment="1" applyProtection="1">
      <alignment horizontal="left"/>
      <protection locked="0"/>
    </xf>
    <xf numFmtId="0" fontId="17" fillId="0" borderId="0" xfId="0" applyFont="1" applyAlignment="1">
      <alignment horizontal="left" wrapText="1"/>
    </xf>
    <xf numFmtId="0" fontId="32" fillId="0" borderId="0" xfId="10" applyFont="1" applyAlignment="1" applyProtection="1">
      <alignment horizontal="left" vertical="top" wrapText="1"/>
      <protection locked="0"/>
    </xf>
    <xf numFmtId="0" fontId="105" fillId="0" borderId="2" xfId="0" applyFont="1" applyBorder="1" applyAlignment="1">
      <alignment horizontal="left"/>
    </xf>
    <xf numFmtId="0" fontId="105" fillId="0" borderId="7" xfId="0" applyFont="1" applyBorder="1" applyAlignment="1">
      <alignment horizontal="left"/>
    </xf>
    <xf numFmtId="0" fontId="105" fillId="0" borderId="78" xfId="0" applyFont="1" applyBorder="1" applyAlignment="1">
      <alignment horizontal="center" vertical="center"/>
    </xf>
    <xf numFmtId="0" fontId="105" fillId="0" borderId="11" xfId="0" applyFont="1" applyBorder="1" applyAlignment="1">
      <alignment horizontal="center" vertical="center"/>
    </xf>
    <xf numFmtId="0" fontId="105" fillId="0" borderId="12" xfId="0" applyFont="1" applyBorder="1" applyAlignment="1">
      <alignment horizontal="center" vertical="center"/>
    </xf>
    <xf numFmtId="0" fontId="17" fillId="0" borderId="7" xfId="0" applyFont="1" applyBorder="1" applyAlignment="1">
      <alignment horizontal="left"/>
    </xf>
    <xf numFmtId="0" fontId="17" fillId="0" borderId="75" xfId="0" applyFont="1" applyBorder="1" applyAlignment="1">
      <alignment horizontal="left"/>
    </xf>
    <xf numFmtId="0" fontId="105" fillId="0" borderId="75" xfId="0" applyFont="1" applyBorder="1" applyAlignment="1">
      <alignment horizontal="left"/>
    </xf>
    <xf numFmtId="0" fontId="34" fillId="5" borderId="0" xfId="0" applyFont="1" applyFill="1" applyAlignment="1" applyProtection="1">
      <protection locked="0"/>
    </xf>
    <xf numFmtId="0" fontId="105" fillId="0" borderId="2" xfId="0" applyFont="1" applyBorder="1" applyAlignment="1">
      <alignment horizontal="center" vertical="center"/>
    </xf>
    <xf numFmtId="0" fontId="17" fillId="0" borderId="2" xfId="0" applyFont="1" applyBorder="1" applyAlignment="1">
      <alignment horizontal="left" vertical="center"/>
    </xf>
    <xf numFmtId="0" fontId="17" fillId="0" borderId="65" xfId="0" applyFont="1" applyBorder="1" applyAlignment="1">
      <alignment horizontal="left" vertical="center"/>
    </xf>
    <xf numFmtId="0" fontId="17" fillId="0" borderId="2" xfId="0" applyFont="1" applyBorder="1" applyAlignment="1">
      <alignment horizontal="left"/>
    </xf>
    <xf numFmtId="0" fontId="28" fillId="0" borderId="0" xfId="0" applyFont="1" applyAlignment="1" applyProtection="1">
      <alignment vertical="top" wrapText="1"/>
      <protection locked="0"/>
    </xf>
    <xf numFmtId="0" fontId="34" fillId="0" borderId="2" xfId="16" applyFont="1" applyBorder="1" applyAlignment="1" applyProtection="1">
      <alignment horizontal="left" vertical="center"/>
      <protection locked="0"/>
    </xf>
    <xf numFmtId="4" fontId="34" fillId="0" borderId="7" xfId="16" applyNumberFormat="1" applyFont="1" applyBorder="1" applyAlignment="1" applyProtection="1">
      <alignment horizontal="center" vertical="center" wrapText="1"/>
      <protection locked="0"/>
    </xf>
    <xf numFmtId="4" fontId="34" fillId="0" borderId="75" xfId="16" applyNumberFormat="1" applyFont="1" applyBorder="1" applyAlignment="1" applyProtection="1">
      <alignment horizontal="center" vertical="center" wrapText="1"/>
      <protection locked="0"/>
    </xf>
    <xf numFmtId="4" fontId="34" fillId="0" borderId="27" xfId="16" applyNumberFormat="1" applyFont="1" applyBorder="1" applyAlignment="1" applyProtection="1">
      <alignment horizontal="center" vertical="center" wrapText="1"/>
      <protection locked="0"/>
    </xf>
    <xf numFmtId="49" fontId="34" fillId="0" borderId="15" xfId="299" applyNumberFormat="1" applyFont="1" applyBorder="1" applyAlignment="1" applyProtection="1">
      <alignment horizontal="left" vertical="center"/>
      <protection locked="0"/>
    </xf>
    <xf numFmtId="49" fontId="34" fillId="0" borderId="17" xfId="299" applyNumberFormat="1" applyFont="1" applyBorder="1" applyAlignment="1" applyProtection="1">
      <alignment horizontal="left" vertical="center"/>
      <protection locked="0"/>
    </xf>
    <xf numFmtId="49" fontId="34" fillId="0" borderId="16" xfId="299" applyNumberFormat="1" applyFont="1" applyBorder="1" applyAlignment="1" applyProtection="1">
      <alignment horizontal="left" vertical="center"/>
      <protection locked="0"/>
    </xf>
    <xf numFmtId="49" fontId="34" fillId="0" borderId="19" xfId="299" applyNumberFormat="1" applyFont="1" applyBorder="1" applyAlignment="1" applyProtection="1">
      <alignment horizontal="left" vertical="center"/>
      <protection locked="0"/>
    </xf>
    <xf numFmtId="49" fontId="34" fillId="0" borderId="16" xfId="1622" applyNumberFormat="1" applyFont="1" applyBorder="1" applyAlignment="1" applyProtection="1">
      <alignment horizontal="left" vertical="center"/>
      <protection locked="0"/>
    </xf>
    <xf numFmtId="49" fontId="34" fillId="0" borderId="19" xfId="1622" applyNumberFormat="1" applyFont="1" applyBorder="1" applyAlignment="1" applyProtection="1">
      <alignment horizontal="left" vertical="center"/>
      <protection locked="0"/>
    </xf>
    <xf numFmtId="14" fontId="34" fillId="0" borderId="76" xfId="1622" applyNumberFormat="1" applyFont="1" applyBorder="1" applyAlignment="1" applyProtection="1">
      <alignment horizontal="left" vertical="center"/>
      <protection locked="0"/>
    </xf>
    <xf numFmtId="14" fontId="34" fillId="0" borderId="9" xfId="1622" applyNumberFormat="1" applyFont="1" applyBorder="1" applyAlignment="1" applyProtection="1">
      <alignment horizontal="left" vertical="center"/>
      <protection locked="0"/>
    </xf>
    <xf numFmtId="14" fontId="34" fillId="0" borderId="76" xfId="16" applyNumberFormat="1" applyFont="1" applyBorder="1" applyAlignment="1" applyProtection="1">
      <alignment horizontal="left" vertical="center"/>
      <protection locked="0"/>
    </xf>
    <xf numFmtId="14" fontId="34" fillId="0" borderId="9" xfId="16" applyNumberFormat="1" applyFont="1" applyBorder="1" applyAlignment="1" applyProtection="1">
      <alignment horizontal="left" vertical="center"/>
      <protection locked="0"/>
    </xf>
    <xf numFmtId="0" fontId="28" fillId="0" borderId="0" xfId="0" applyFont="1" applyAlignment="1"/>
    <xf numFmtId="0" fontId="80" fillId="0" borderId="0" xfId="17" applyFont="1" applyAlignment="1" applyProtection="1">
      <protection locked="0"/>
    </xf>
    <xf numFmtId="0" fontId="30" fillId="0" borderId="0" xfId="17" applyFont="1" applyAlignment="1" applyProtection="1">
      <alignment horizontal="left" vertical="top" wrapText="1"/>
      <protection locked="0"/>
    </xf>
    <xf numFmtId="0" fontId="34" fillId="0" borderId="74" xfId="17" applyFont="1" applyBorder="1" applyAlignment="1" applyProtection="1">
      <alignment vertical="center" wrapText="1"/>
      <protection locked="0"/>
    </xf>
    <xf numFmtId="0" fontId="34" fillId="0" borderId="0" xfId="17" applyFont="1" applyAlignment="1" applyProtection="1">
      <alignment vertical="center" wrapText="1"/>
      <protection locked="0"/>
    </xf>
    <xf numFmtId="3" fontId="30" fillId="0" borderId="2" xfId="0" applyNumberFormat="1" applyFont="1" applyFill="1" applyBorder="1" applyAlignment="1" applyProtection="1">
      <alignment horizontal="right"/>
      <protection locked="0"/>
    </xf>
  </cellXfs>
  <cellStyles count="1627">
    <cellStyle name="20 % – uthevingsfarge 5" xfId="46" builtinId="46"/>
    <cellStyle name="20 % - uthevingsfarge 5 2" xfId="507" xr:uid="{00000000-0005-0000-0000-000001000000}"/>
    <cellStyle name="20 % - uthevingsfarge 5 2 2" xfId="878" xr:uid="{00000000-0005-0000-0000-000002000000}"/>
    <cellStyle name="20 % - uthevingsfarge 5 2 2 2" xfId="1620" xr:uid="{00000000-0005-0000-0000-000003000000}"/>
    <cellStyle name="20 % - uthevingsfarge 5 2 3" xfId="1249" xr:uid="{00000000-0005-0000-0000-000004000000}"/>
    <cellStyle name="20 % - uthevingsfarge 5 3" xfId="511" xr:uid="{00000000-0005-0000-0000-000005000000}"/>
    <cellStyle name="20 % - uthevingsfarge 5 3 2" xfId="1253" xr:uid="{00000000-0005-0000-0000-000006000000}"/>
    <cellStyle name="20 % - uthevingsfarge 5 4" xfId="882" xr:uid="{00000000-0005-0000-0000-000007000000}"/>
    <cellStyle name="20% - Accent1" xfId="42" xr:uid="{00000000-0005-0000-0000-000008000000}"/>
    <cellStyle name="20% - Accent1 2" xfId="147" xr:uid="{00000000-0005-0000-0000-000009000000}"/>
    <cellStyle name="20% - Accent1 2 2" xfId="391" xr:uid="{00000000-0005-0000-0000-00000A000000}"/>
    <cellStyle name="20% - Accent1 2 2 2" xfId="769" xr:uid="{00000000-0005-0000-0000-00000B000000}"/>
    <cellStyle name="20% - Accent1 2 2 2 2" xfId="1511" xr:uid="{00000000-0005-0000-0000-00000C000000}"/>
    <cellStyle name="20% - Accent1 2 2 3" xfId="1140" xr:uid="{00000000-0005-0000-0000-00000D000000}"/>
    <cellStyle name="20% - Accent1 2 3" xfId="574" xr:uid="{00000000-0005-0000-0000-00000E000000}"/>
    <cellStyle name="20% - Accent1 2 3 2" xfId="1316" xr:uid="{00000000-0005-0000-0000-00000F000000}"/>
    <cellStyle name="20% - Accent1 2 4" xfId="945" xr:uid="{00000000-0005-0000-0000-000010000000}"/>
    <cellStyle name="20% - Accent1 3" xfId="332" xr:uid="{00000000-0005-0000-0000-000011000000}"/>
    <cellStyle name="20% - Accent1 3 2" xfId="713" xr:uid="{00000000-0005-0000-0000-000012000000}"/>
    <cellStyle name="20% - Accent1 3 2 2" xfId="1455" xr:uid="{00000000-0005-0000-0000-000013000000}"/>
    <cellStyle name="20% - Accent1 3 3" xfId="1084" xr:uid="{00000000-0005-0000-0000-000014000000}"/>
    <cellStyle name="20% - Accent1 4" xfId="528" xr:uid="{00000000-0005-0000-0000-000015000000}"/>
    <cellStyle name="20% - Accent1 4 2" xfId="1270" xr:uid="{00000000-0005-0000-0000-000016000000}"/>
    <cellStyle name="20% - Accent1 5" xfId="899" xr:uid="{00000000-0005-0000-0000-000017000000}"/>
    <cellStyle name="20% - Accent2" xfId="43" xr:uid="{00000000-0005-0000-0000-000018000000}"/>
    <cellStyle name="20% - Accent2 2" xfId="148" xr:uid="{00000000-0005-0000-0000-000019000000}"/>
    <cellStyle name="20% - Accent2 2 2" xfId="392" xr:uid="{00000000-0005-0000-0000-00001A000000}"/>
    <cellStyle name="20% - Accent2 2 2 2" xfId="770" xr:uid="{00000000-0005-0000-0000-00001B000000}"/>
    <cellStyle name="20% - Accent2 2 2 2 2" xfId="1512" xr:uid="{00000000-0005-0000-0000-00001C000000}"/>
    <cellStyle name="20% - Accent2 2 2 3" xfId="1141" xr:uid="{00000000-0005-0000-0000-00001D000000}"/>
    <cellStyle name="20% - Accent2 2 3" xfId="575" xr:uid="{00000000-0005-0000-0000-00001E000000}"/>
    <cellStyle name="20% - Accent2 2 3 2" xfId="1317" xr:uid="{00000000-0005-0000-0000-00001F000000}"/>
    <cellStyle name="20% - Accent2 2 4" xfId="946" xr:uid="{00000000-0005-0000-0000-000020000000}"/>
    <cellStyle name="20% - Accent2 3" xfId="333" xr:uid="{00000000-0005-0000-0000-000021000000}"/>
    <cellStyle name="20% - Accent2 3 2" xfId="714" xr:uid="{00000000-0005-0000-0000-000022000000}"/>
    <cellStyle name="20% - Accent2 3 2 2" xfId="1456" xr:uid="{00000000-0005-0000-0000-000023000000}"/>
    <cellStyle name="20% - Accent2 3 3" xfId="1085" xr:uid="{00000000-0005-0000-0000-000024000000}"/>
    <cellStyle name="20% - Accent2 4" xfId="529" xr:uid="{00000000-0005-0000-0000-000025000000}"/>
    <cellStyle name="20% - Accent2 4 2" xfId="1271" xr:uid="{00000000-0005-0000-0000-000026000000}"/>
    <cellStyle name="20% - Accent2 5" xfId="900" xr:uid="{00000000-0005-0000-0000-000027000000}"/>
    <cellStyle name="20% - Accent3" xfId="44" xr:uid="{00000000-0005-0000-0000-000028000000}"/>
    <cellStyle name="20% - Accent3 2" xfId="149" xr:uid="{00000000-0005-0000-0000-000029000000}"/>
    <cellStyle name="20% - Accent3 2 2" xfId="393" xr:uid="{00000000-0005-0000-0000-00002A000000}"/>
    <cellStyle name="20% - Accent3 2 2 2" xfId="771" xr:uid="{00000000-0005-0000-0000-00002B000000}"/>
    <cellStyle name="20% - Accent3 2 2 2 2" xfId="1513" xr:uid="{00000000-0005-0000-0000-00002C000000}"/>
    <cellStyle name="20% - Accent3 2 2 3" xfId="1142" xr:uid="{00000000-0005-0000-0000-00002D000000}"/>
    <cellStyle name="20% - Accent3 2 3" xfId="576" xr:uid="{00000000-0005-0000-0000-00002E000000}"/>
    <cellStyle name="20% - Accent3 2 3 2" xfId="1318" xr:uid="{00000000-0005-0000-0000-00002F000000}"/>
    <cellStyle name="20% - Accent3 2 4" xfId="947" xr:uid="{00000000-0005-0000-0000-000030000000}"/>
    <cellStyle name="20% - Accent3 3" xfId="334" xr:uid="{00000000-0005-0000-0000-000031000000}"/>
    <cellStyle name="20% - Accent3 3 2" xfId="715" xr:uid="{00000000-0005-0000-0000-000032000000}"/>
    <cellStyle name="20% - Accent3 3 2 2" xfId="1457" xr:uid="{00000000-0005-0000-0000-000033000000}"/>
    <cellStyle name="20% - Accent3 3 3" xfId="1086" xr:uid="{00000000-0005-0000-0000-000034000000}"/>
    <cellStyle name="20% - Accent3 4" xfId="530" xr:uid="{00000000-0005-0000-0000-000035000000}"/>
    <cellStyle name="20% - Accent3 4 2" xfId="1272" xr:uid="{00000000-0005-0000-0000-000036000000}"/>
    <cellStyle name="20% - Accent3 5" xfId="901" xr:uid="{00000000-0005-0000-0000-000037000000}"/>
    <cellStyle name="20% - Accent4" xfId="45" xr:uid="{00000000-0005-0000-0000-000038000000}"/>
    <cellStyle name="20% - Accent4 2" xfId="150" xr:uid="{00000000-0005-0000-0000-000039000000}"/>
    <cellStyle name="20% - Accent4 2 2" xfId="394" xr:uid="{00000000-0005-0000-0000-00003A000000}"/>
    <cellStyle name="20% - Accent4 2 2 2" xfId="772" xr:uid="{00000000-0005-0000-0000-00003B000000}"/>
    <cellStyle name="20% - Accent4 2 2 2 2" xfId="1514" xr:uid="{00000000-0005-0000-0000-00003C000000}"/>
    <cellStyle name="20% - Accent4 2 2 3" xfId="1143" xr:uid="{00000000-0005-0000-0000-00003D000000}"/>
    <cellStyle name="20% - Accent4 2 3" xfId="577" xr:uid="{00000000-0005-0000-0000-00003E000000}"/>
    <cellStyle name="20% - Accent4 2 3 2" xfId="1319" xr:uid="{00000000-0005-0000-0000-00003F000000}"/>
    <cellStyle name="20% - Accent4 2 4" xfId="948" xr:uid="{00000000-0005-0000-0000-000040000000}"/>
    <cellStyle name="20% - Accent4 3" xfId="335" xr:uid="{00000000-0005-0000-0000-000041000000}"/>
    <cellStyle name="20% - Accent4 3 2" xfId="716" xr:uid="{00000000-0005-0000-0000-000042000000}"/>
    <cellStyle name="20% - Accent4 3 2 2" xfId="1458" xr:uid="{00000000-0005-0000-0000-000043000000}"/>
    <cellStyle name="20% - Accent4 3 3" xfId="1087" xr:uid="{00000000-0005-0000-0000-000044000000}"/>
    <cellStyle name="20% - Accent4 4" xfId="531" xr:uid="{00000000-0005-0000-0000-000045000000}"/>
    <cellStyle name="20% - Accent4 4 2" xfId="1273" xr:uid="{00000000-0005-0000-0000-000046000000}"/>
    <cellStyle name="20% - Accent4 5" xfId="902" xr:uid="{00000000-0005-0000-0000-000047000000}"/>
    <cellStyle name="20% - Accent5 2" xfId="151" xr:uid="{00000000-0005-0000-0000-000049000000}"/>
    <cellStyle name="20% - Accent5 2 2" xfId="395" xr:uid="{00000000-0005-0000-0000-00004A000000}"/>
    <cellStyle name="20% - Accent5 2 2 2" xfId="773" xr:uid="{00000000-0005-0000-0000-00004B000000}"/>
    <cellStyle name="20% - Accent5 2 2 2 2" xfId="1515" xr:uid="{00000000-0005-0000-0000-00004C000000}"/>
    <cellStyle name="20% - Accent5 2 2 3" xfId="1144" xr:uid="{00000000-0005-0000-0000-00004D000000}"/>
    <cellStyle name="20% - Accent5 2 3" xfId="578" xr:uid="{00000000-0005-0000-0000-00004E000000}"/>
    <cellStyle name="20% - Accent5 2 3 2" xfId="1320" xr:uid="{00000000-0005-0000-0000-00004F000000}"/>
    <cellStyle name="20% - Accent5 2 4" xfId="949" xr:uid="{00000000-0005-0000-0000-000050000000}"/>
    <cellStyle name="20% - Accent5 3" xfId="336" xr:uid="{00000000-0005-0000-0000-000051000000}"/>
    <cellStyle name="20% - Accent5 3 2" xfId="717" xr:uid="{00000000-0005-0000-0000-000052000000}"/>
    <cellStyle name="20% - Accent5 3 2 2" xfId="1459" xr:uid="{00000000-0005-0000-0000-000053000000}"/>
    <cellStyle name="20% - Accent5 3 3" xfId="1088" xr:uid="{00000000-0005-0000-0000-000054000000}"/>
    <cellStyle name="20% - Accent5 4" xfId="532" xr:uid="{00000000-0005-0000-0000-000055000000}"/>
    <cellStyle name="20% - Accent5 4 2" xfId="1274" xr:uid="{00000000-0005-0000-0000-000056000000}"/>
    <cellStyle name="20% - Accent5 5" xfId="903" xr:uid="{00000000-0005-0000-0000-000057000000}"/>
    <cellStyle name="20% - Accent6" xfId="47" xr:uid="{00000000-0005-0000-0000-000058000000}"/>
    <cellStyle name="20% - Accent6 2" xfId="152" xr:uid="{00000000-0005-0000-0000-000059000000}"/>
    <cellStyle name="20% - Accent6 2 2" xfId="396" xr:uid="{00000000-0005-0000-0000-00005A000000}"/>
    <cellStyle name="20% - Accent6 2 2 2" xfId="774" xr:uid="{00000000-0005-0000-0000-00005B000000}"/>
    <cellStyle name="20% - Accent6 2 2 2 2" xfId="1516" xr:uid="{00000000-0005-0000-0000-00005C000000}"/>
    <cellStyle name="20% - Accent6 2 2 3" xfId="1145" xr:uid="{00000000-0005-0000-0000-00005D000000}"/>
    <cellStyle name="20% - Accent6 2 3" xfId="579" xr:uid="{00000000-0005-0000-0000-00005E000000}"/>
    <cellStyle name="20% - Accent6 2 3 2" xfId="1321" xr:uid="{00000000-0005-0000-0000-00005F000000}"/>
    <cellStyle name="20% - Accent6 2 4" xfId="950" xr:uid="{00000000-0005-0000-0000-000060000000}"/>
    <cellStyle name="20% - Accent6 3" xfId="337" xr:uid="{00000000-0005-0000-0000-000061000000}"/>
    <cellStyle name="20% - Accent6 3 2" xfId="718" xr:uid="{00000000-0005-0000-0000-000062000000}"/>
    <cellStyle name="20% - Accent6 3 2 2" xfId="1460" xr:uid="{00000000-0005-0000-0000-000063000000}"/>
    <cellStyle name="20% - Accent6 3 3" xfId="1089" xr:uid="{00000000-0005-0000-0000-000064000000}"/>
    <cellStyle name="20% - Accent6 4" xfId="533" xr:uid="{00000000-0005-0000-0000-000065000000}"/>
    <cellStyle name="20% - Accent6 4 2" xfId="1275" xr:uid="{00000000-0005-0000-0000-000066000000}"/>
    <cellStyle name="20% - Accent6 5" xfId="904" xr:uid="{00000000-0005-0000-0000-000067000000}"/>
    <cellStyle name="20% - uthevingsfarge 1 2" xfId="179" xr:uid="{00000000-0005-0000-0000-000068000000}"/>
    <cellStyle name="20% - uthevingsfarge 2 2" xfId="180" xr:uid="{00000000-0005-0000-0000-000069000000}"/>
    <cellStyle name="20% - uthevingsfarge 3 2" xfId="181" xr:uid="{00000000-0005-0000-0000-00006A000000}"/>
    <cellStyle name="20% - uthevingsfarge 4 2" xfId="182" xr:uid="{00000000-0005-0000-0000-00006B000000}"/>
    <cellStyle name="20% - uthevingsfarge 5 2" xfId="130" xr:uid="{00000000-0005-0000-0000-00006C000000}"/>
    <cellStyle name="20% - uthevingsfarge 5 2 2" xfId="183" xr:uid="{00000000-0005-0000-0000-00006D000000}"/>
    <cellStyle name="20% - uthevingsfarge 5 2 2 2" xfId="184" xr:uid="{00000000-0005-0000-0000-00006E000000}"/>
    <cellStyle name="20% - uthevingsfarge 5 2 2 2 2" xfId="185" xr:uid="{00000000-0005-0000-0000-00006F000000}"/>
    <cellStyle name="20% - uthevingsfarge 5 2 2 2 2 2" xfId="425" xr:uid="{00000000-0005-0000-0000-000070000000}"/>
    <cellStyle name="20% - uthevingsfarge 5 2 2 2 2 2 2" xfId="800" xr:uid="{00000000-0005-0000-0000-000071000000}"/>
    <cellStyle name="20% - uthevingsfarge 5 2 2 2 2 2 2 2" xfId="1542" xr:uid="{00000000-0005-0000-0000-000072000000}"/>
    <cellStyle name="20% - uthevingsfarge 5 2 2 2 2 2 3" xfId="1171" xr:uid="{00000000-0005-0000-0000-000073000000}"/>
    <cellStyle name="20% - uthevingsfarge 5 2 2 2 2 3" xfId="605" xr:uid="{00000000-0005-0000-0000-000074000000}"/>
    <cellStyle name="20% - uthevingsfarge 5 2 2 2 2 3 2" xfId="1347" xr:uid="{00000000-0005-0000-0000-000075000000}"/>
    <cellStyle name="20% - uthevingsfarge 5 2 2 2 2 4" xfId="976" xr:uid="{00000000-0005-0000-0000-000076000000}"/>
    <cellStyle name="20% - uthevingsfarge 5 2 2 2 3" xfId="424" xr:uid="{00000000-0005-0000-0000-000077000000}"/>
    <cellStyle name="20% - uthevingsfarge 5 2 2 2 3 2" xfId="799" xr:uid="{00000000-0005-0000-0000-000078000000}"/>
    <cellStyle name="20% - uthevingsfarge 5 2 2 2 3 2 2" xfId="1541" xr:uid="{00000000-0005-0000-0000-000079000000}"/>
    <cellStyle name="20% - uthevingsfarge 5 2 2 2 3 3" xfId="1170" xr:uid="{00000000-0005-0000-0000-00007A000000}"/>
    <cellStyle name="20% - uthevingsfarge 5 2 2 2 4" xfId="604" xr:uid="{00000000-0005-0000-0000-00007B000000}"/>
    <cellStyle name="20% - uthevingsfarge 5 2 2 2 4 2" xfId="1346" xr:uid="{00000000-0005-0000-0000-00007C000000}"/>
    <cellStyle name="20% - uthevingsfarge 5 2 2 2 5" xfId="975" xr:uid="{00000000-0005-0000-0000-00007D000000}"/>
    <cellStyle name="20% - uthevingsfarge 5 2 2 3" xfId="186" xr:uid="{00000000-0005-0000-0000-00007E000000}"/>
    <cellStyle name="20% - uthevingsfarge 5 2 2 3 2" xfId="426" xr:uid="{00000000-0005-0000-0000-00007F000000}"/>
    <cellStyle name="20% - uthevingsfarge 5 2 2 3 2 2" xfId="801" xr:uid="{00000000-0005-0000-0000-000080000000}"/>
    <cellStyle name="20% - uthevingsfarge 5 2 2 3 2 2 2" xfId="1543" xr:uid="{00000000-0005-0000-0000-000081000000}"/>
    <cellStyle name="20% - uthevingsfarge 5 2 2 3 2 3" xfId="1172" xr:uid="{00000000-0005-0000-0000-000082000000}"/>
    <cellStyle name="20% - uthevingsfarge 5 2 2 3 3" xfId="606" xr:uid="{00000000-0005-0000-0000-000083000000}"/>
    <cellStyle name="20% - uthevingsfarge 5 2 2 3 3 2" xfId="1348" xr:uid="{00000000-0005-0000-0000-000084000000}"/>
    <cellStyle name="20% - uthevingsfarge 5 2 2 3 4" xfId="977" xr:uid="{00000000-0005-0000-0000-000085000000}"/>
    <cellStyle name="20% - uthevingsfarge 5 2 2 4" xfId="423" xr:uid="{00000000-0005-0000-0000-000086000000}"/>
    <cellStyle name="20% - uthevingsfarge 5 2 2 4 2" xfId="798" xr:uid="{00000000-0005-0000-0000-000087000000}"/>
    <cellStyle name="20% - uthevingsfarge 5 2 2 4 2 2" xfId="1540" xr:uid="{00000000-0005-0000-0000-000088000000}"/>
    <cellStyle name="20% - uthevingsfarge 5 2 2 4 3" xfId="1169" xr:uid="{00000000-0005-0000-0000-000089000000}"/>
    <cellStyle name="20% - uthevingsfarge 5 2 2 5" xfId="603" xr:uid="{00000000-0005-0000-0000-00008A000000}"/>
    <cellStyle name="20% - uthevingsfarge 5 2 2 5 2" xfId="1345" xr:uid="{00000000-0005-0000-0000-00008B000000}"/>
    <cellStyle name="20% - uthevingsfarge 5 2 2 6" xfId="974" xr:uid="{00000000-0005-0000-0000-00008C000000}"/>
    <cellStyle name="20% - uthevingsfarge 5 2 3" xfId="187" xr:uid="{00000000-0005-0000-0000-00008D000000}"/>
    <cellStyle name="20% - uthevingsfarge 5 2 3 2" xfId="188" xr:uid="{00000000-0005-0000-0000-00008E000000}"/>
    <cellStyle name="20% - uthevingsfarge 5 2 3 2 2" xfId="428" xr:uid="{00000000-0005-0000-0000-00008F000000}"/>
    <cellStyle name="20% - uthevingsfarge 5 2 3 2 2 2" xfId="803" xr:uid="{00000000-0005-0000-0000-000090000000}"/>
    <cellStyle name="20% - uthevingsfarge 5 2 3 2 2 2 2" xfId="1545" xr:uid="{00000000-0005-0000-0000-000091000000}"/>
    <cellStyle name="20% - uthevingsfarge 5 2 3 2 2 3" xfId="1174" xr:uid="{00000000-0005-0000-0000-000092000000}"/>
    <cellStyle name="20% - uthevingsfarge 5 2 3 2 3" xfId="608" xr:uid="{00000000-0005-0000-0000-000093000000}"/>
    <cellStyle name="20% - uthevingsfarge 5 2 3 2 3 2" xfId="1350" xr:uid="{00000000-0005-0000-0000-000094000000}"/>
    <cellStyle name="20% - uthevingsfarge 5 2 3 2 4" xfId="979" xr:uid="{00000000-0005-0000-0000-000095000000}"/>
    <cellStyle name="20% - uthevingsfarge 5 2 3 3" xfId="427" xr:uid="{00000000-0005-0000-0000-000096000000}"/>
    <cellStyle name="20% - uthevingsfarge 5 2 3 3 2" xfId="802" xr:uid="{00000000-0005-0000-0000-000097000000}"/>
    <cellStyle name="20% - uthevingsfarge 5 2 3 3 2 2" xfId="1544" xr:uid="{00000000-0005-0000-0000-000098000000}"/>
    <cellStyle name="20% - uthevingsfarge 5 2 3 3 3" xfId="1173" xr:uid="{00000000-0005-0000-0000-000099000000}"/>
    <cellStyle name="20% - uthevingsfarge 5 2 3 4" xfId="607" xr:uid="{00000000-0005-0000-0000-00009A000000}"/>
    <cellStyle name="20% - uthevingsfarge 5 2 3 4 2" xfId="1349" xr:uid="{00000000-0005-0000-0000-00009B000000}"/>
    <cellStyle name="20% - uthevingsfarge 5 2 3 5" xfId="978" xr:uid="{00000000-0005-0000-0000-00009C000000}"/>
    <cellStyle name="20% - uthevingsfarge 5 2 4" xfId="189" xr:uid="{00000000-0005-0000-0000-00009D000000}"/>
    <cellStyle name="20% - uthevingsfarge 5 2 4 2" xfId="429" xr:uid="{00000000-0005-0000-0000-00009E000000}"/>
    <cellStyle name="20% - uthevingsfarge 5 2 4 2 2" xfId="804" xr:uid="{00000000-0005-0000-0000-00009F000000}"/>
    <cellStyle name="20% - uthevingsfarge 5 2 4 2 2 2" xfId="1546" xr:uid="{00000000-0005-0000-0000-0000A0000000}"/>
    <cellStyle name="20% - uthevingsfarge 5 2 4 2 3" xfId="1175" xr:uid="{00000000-0005-0000-0000-0000A1000000}"/>
    <cellStyle name="20% - uthevingsfarge 5 2 4 3" xfId="609" xr:uid="{00000000-0005-0000-0000-0000A2000000}"/>
    <cellStyle name="20% - uthevingsfarge 5 2 4 3 2" xfId="1351" xr:uid="{00000000-0005-0000-0000-0000A3000000}"/>
    <cellStyle name="20% - uthevingsfarge 5 2 4 4" xfId="980" xr:uid="{00000000-0005-0000-0000-0000A4000000}"/>
    <cellStyle name="20% - uthevingsfarge 5 2 5" xfId="374" xr:uid="{00000000-0005-0000-0000-0000A5000000}"/>
    <cellStyle name="20% - uthevingsfarge 5 2 5 2" xfId="752" xr:uid="{00000000-0005-0000-0000-0000A6000000}"/>
    <cellStyle name="20% - uthevingsfarge 5 2 5 2 2" xfId="1494" xr:uid="{00000000-0005-0000-0000-0000A7000000}"/>
    <cellStyle name="20% - uthevingsfarge 5 2 5 3" xfId="1123" xr:uid="{00000000-0005-0000-0000-0000A8000000}"/>
    <cellStyle name="20% - uthevingsfarge 5 2 6" xfId="557" xr:uid="{00000000-0005-0000-0000-0000A9000000}"/>
    <cellStyle name="20% - uthevingsfarge 5 2 6 2" xfId="1299" xr:uid="{00000000-0005-0000-0000-0000AA000000}"/>
    <cellStyle name="20% - uthevingsfarge 5 2 7" xfId="928" xr:uid="{00000000-0005-0000-0000-0000AB000000}"/>
    <cellStyle name="20% - uthevingsfarge 5 3" xfId="177" xr:uid="{00000000-0005-0000-0000-0000AC000000}"/>
    <cellStyle name="20% - uthevingsfarge 5 3 2" xfId="421" xr:uid="{00000000-0005-0000-0000-0000AD000000}"/>
    <cellStyle name="20% - uthevingsfarge 5 3 2 2" xfId="796" xr:uid="{00000000-0005-0000-0000-0000AE000000}"/>
    <cellStyle name="20% - uthevingsfarge 5 3 2 2 2" xfId="1538" xr:uid="{00000000-0005-0000-0000-0000AF000000}"/>
    <cellStyle name="20% - uthevingsfarge 5 3 2 3" xfId="1167" xr:uid="{00000000-0005-0000-0000-0000B0000000}"/>
    <cellStyle name="20% - uthevingsfarge 5 3 3" xfId="601" xr:uid="{00000000-0005-0000-0000-0000B1000000}"/>
    <cellStyle name="20% - uthevingsfarge 5 3 3 2" xfId="1343" xr:uid="{00000000-0005-0000-0000-0000B2000000}"/>
    <cellStyle name="20% - uthevingsfarge 5 3 4" xfId="972" xr:uid="{00000000-0005-0000-0000-0000B3000000}"/>
    <cellStyle name="20% - uthevingsfarge 5 4" xfId="190" xr:uid="{00000000-0005-0000-0000-0000B4000000}"/>
    <cellStyle name="20% - uthevingsfarge 5 4 2" xfId="191" xr:uid="{00000000-0005-0000-0000-0000B5000000}"/>
    <cellStyle name="20% - uthevingsfarge 5 4 2 2" xfId="192" xr:uid="{00000000-0005-0000-0000-0000B6000000}"/>
    <cellStyle name="20% - uthevingsfarge 5 4 2 2 2" xfId="193" xr:uid="{00000000-0005-0000-0000-0000B7000000}"/>
    <cellStyle name="20% - uthevingsfarge 5 4 2 2 2 2" xfId="433" xr:uid="{00000000-0005-0000-0000-0000B8000000}"/>
    <cellStyle name="20% - uthevingsfarge 5 4 2 2 2 2 2" xfId="808" xr:uid="{00000000-0005-0000-0000-0000B9000000}"/>
    <cellStyle name="20% - uthevingsfarge 5 4 2 2 2 2 2 2" xfId="1550" xr:uid="{00000000-0005-0000-0000-0000BA000000}"/>
    <cellStyle name="20% - uthevingsfarge 5 4 2 2 2 2 3" xfId="1179" xr:uid="{00000000-0005-0000-0000-0000BB000000}"/>
    <cellStyle name="20% - uthevingsfarge 5 4 2 2 2 3" xfId="613" xr:uid="{00000000-0005-0000-0000-0000BC000000}"/>
    <cellStyle name="20% - uthevingsfarge 5 4 2 2 2 3 2" xfId="1355" xr:uid="{00000000-0005-0000-0000-0000BD000000}"/>
    <cellStyle name="20% - uthevingsfarge 5 4 2 2 2 4" xfId="984" xr:uid="{00000000-0005-0000-0000-0000BE000000}"/>
    <cellStyle name="20% - uthevingsfarge 5 4 2 2 3" xfId="432" xr:uid="{00000000-0005-0000-0000-0000BF000000}"/>
    <cellStyle name="20% - uthevingsfarge 5 4 2 2 3 2" xfId="807" xr:uid="{00000000-0005-0000-0000-0000C0000000}"/>
    <cellStyle name="20% - uthevingsfarge 5 4 2 2 3 2 2" xfId="1549" xr:uid="{00000000-0005-0000-0000-0000C1000000}"/>
    <cellStyle name="20% - uthevingsfarge 5 4 2 2 3 3" xfId="1178" xr:uid="{00000000-0005-0000-0000-0000C2000000}"/>
    <cellStyle name="20% - uthevingsfarge 5 4 2 2 4" xfId="612" xr:uid="{00000000-0005-0000-0000-0000C3000000}"/>
    <cellStyle name="20% - uthevingsfarge 5 4 2 2 4 2" xfId="1354" xr:uid="{00000000-0005-0000-0000-0000C4000000}"/>
    <cellStyle name="20% - uthevingsfarge 5 4 2 2 5" xfId="983" xr:uid="{00000000-0005-0000-0000-0000C5000000}"/>
    <cellStyle name="20% - uthevingsfarge 5 4 2 3" xfId="194" xr:uid="{00000000-0005-0000-0000-0000C6000000}"/>
    <cellStyle name="20% - uthevingsfarge 5 4 2 3 2" xfId="434" xr:uid="{00000000-0005-0000-0000-0000C7000000}"/>
    <cellStyle name="20% - uthevingsfarge 5 4 2 3 2 2" xfId="809" xr:uid="{00000000-0005-0000-0000-0000C8000000}"/>
    <cellStyle name="20% - uthevingsfarge 5 4 2 3 2 2 2" xfId="1551" xr:uid="{00000000-0005-0000-0000-0000C9000000}"/>
    <cellStyle name="20% - uthevingsfarge 5 4 2 3 2 3" xfId="1180" xr:uid="{00000000-0005-0000-0000-0000CA000000}"/>
    <cellStyle name="20% - uthevingsfarge 5 4 2 3 3" xfId="614" xr:uid="{00000000-0005-0000-0000-0000CB000000}"/>
    <cellStyle name="20% - uthevingsfarge 5 4 2 3 3 2" xfId="1356" xr:uid="{00000000-0005-0000-0000-0000CC000000}"/>
    <cellStyle name="20% - uthevingsfarge 5 4 2 3 4" xfId="985" xr:uid="{00000000-0005-0000-0000-0000CD000000}"/>
    <cellStyle name="20% - uthevingsfarge 5 4 2 4" xfId="431" xr:uid="{00000000-0005-0000-0000-0000CE000000}"/>
    <cellStyle name="20% - uthevingsfarge 5 4 2 4 2" xfId="806" xr:uid="{00000000-0005-0000-0000-0000CF000000}"/>
    <cellStyle name="20% - uthevingsfarge 5 4 2 4 2 2" xfId="1548" xr:uid="{00000000-0005-0000-0000-0000D0000000}"/>
    <cellStyle name="20% - uthevingsfarge 5 4 2 4 3" xfId="1177" xr:uid="{00000000-0005-0000-0000-0000D1000000}"/>
    <cellStyle name="20% - uthevingsfarge 5 4 2 5" xfId="611" xr:uid="{00000000-0005-0000-0000-0000D2000000}"/>
    <cellStyle name="20% - uthevingsfarge 5 4 2 5 2" xfId="1353" xr:uid="{00000000-0005-0000-0000-0000D3000000}"/>
    <cellStyle name="20% - uthevingsfarge 5 4 2 6" xfId="982" xr:uid="{00000000-0005-0000-0000-0000D4000000}"/>
    <cellStyle name="20% - uthevingsfarge 5 4 3" xfId="195" xr:uid="{00000000-0005-0000-0000-0000D5000000}"/>
    <cellStyle name="20% - uthevingsfarge 5 4 3 2" xfId="196" xr:uid="{00000000-0005-0000-0000-0000D6000000}"/>
    <cellStyle name="20% - uthevingsfarge 5 4 3 2 2" xfId="436" xr:uid="{00000000-0005-0000-0000-0000D7000000}"/>
    <cellStyle name="20% - uthevingsfarge 5 4 3 2 2 2" xfId="811" xr:uid="{00000000-0005-0000-0000-0000D8000000}"/>
    <cellStyle name="20% - uthevingsfarge 5 4 3 2 2 2 2" xfId="1553" xr:uid="{00000000-0005-0000-0000-0000D9000000}"/>
    <cellStyle name="20% - uthevingsfarge 5 4 3 2 2 3" xfId="1182" xr:uid="{00000000-0005-0000-0000-0000DA000000}"/>
    <cellStyle name="20% - uthevingsfarge 5 4 3 2 3" xfId="616" xr:uid="{00000000-0005-0000-0000-0000DB000000}"/>
    <cellStyle name="20% - uthevingsfarge 5 4 3 2 3 2" xfId="1358" xr:uid="{00000000-0005-0000-0000-0000DC000000}"/>
    <cellStyle name="20% - uthevingsfarge 5 4 3 2 4" xfId="987" xr:uid="{00000000-0005-0000-0000-0000DD000000}"/>
    <cellStyle name="20% - uthevingsfarge 5 4 3 3" xfId="435" xr:uid="{00000000-0005-0000-0000-0000DE000000}"/>
    <cellStyle name="20% - uthevingsfarge 5 4 3 3 2" xfId="810" xr:uid="{00000000-0005-0000-0000-0000DF000000}"/>
    <cellStyle name="20% - uthevingsfarge 5 4 3 3 2 2" xfId="1552" xr:uid="{00000000-0005-0000-0000-0000E0000000}"/>
    <cellStyle name="20% - uthevingsfarge 5 4 3 3 3" xfId="1181" xr:uid="{00000000-0005-0000-0000-0000E1000000}"/>
    <cellStyle name="20% - uthevingsfarge 5 4 3 4" xfId="615" xr:uid="{00000000-0005-0000-0000-0000E2000000}"/>
    <cellStyle name="20% - uthevingsfarge 5 4 3 4 2" xfId="1357" xr:uid="{00000000-0005-0000-0000-0000E3000000}"/>
    <cellStyle name="20% - uthevingsfarge 5 4 3 5" xfId="986" xr:uid="{00000000-0005-0000-0000-0000E4000000}"/>
    <cellStyle name="20% - uthevingsfarge 5 4 4" xfId="197" xr:uid="{00000000-0005-0000-0000-0000E5000000}"/>
    <cellStyle name="20% - uthevingsfarge 5 4 4 2" xfId="437" xr:uid="{00000000-0005-0000-0000-0000E6000000}"/>
    <cellStyle name="20% - uthevingsfarge 5 4 4 2 2" xfId="812" xr:uid="{00000000-0005-0000-0000-0000E7000000}"/>
    <cellStyle name="20% - uthevingsfarge 5 4 4 2 2 2" xfId="1554" xr:uid="{00000000-0005-0000-0000-0000E8000000}"/>
    <cellStyle name="20% - uthevingsfarge 5 4 4 2 3" xfId="1183" xr:uid="{00000000-0005-0000-0000-0000E9000000}"/>
    <cellStyle name="20% - uthevingsfarge 5 4 4 3" xfId="617" xr:uid="{00000000-0005-0000-0000-0000EA000000}"/>
    <cellStyle name="20% - uthevingsfarge 5 4 4 3 2" xfId="1359" xr:uid="{00000000-0005-0000-0000-0000EB000000}"/>
    <cellStyle name="20% - uthevingsfarge 5 4 4 4" xfId="988" xr:uid="{00000000-0005-0000-0000-0000EC000000}"/>
    <cellStyle name="20% - uthevingsfarge 5 4 5" xfId="430" xr:uid="{00000000-0005-0000-0000-0000ED000000}"/>
    <cellStyle name="20% - uthevingsfarge 5 4 5 2" xfId="805" xr:uid="{00000000-0005-0000-0000-0000EE000000}"/>
    <cellStyle name="20% - uthevingsfarge 5 4 5 2 2" xfId="1547" xr:uid="{00000000-0005-0000-0000-0000EF000000}"/>
    <cellStyle name="20% - uthevingsfarge 5 4 5 3" xfId="1176" xr:uid="{00000000-0005-0000-0000-0000F0000000}"/>
    <cellStyle name="20% - uthevingsfarge 5 4 6" xfId="610" xr:uid="{00000000-0005-0000-0000-0000F1000000}"/>
    <cellStyle name="20% - uthevingsfarge 5 4 6 2" xfId="1352" xr:uid="{00000000-0005-0000-0000-0000F2000000}"/>
    <cellStyle name="20% - uthevingsfarge 5 4 7" xfId="981" xr:uid="{00000000-0005-0000-0000-0000F3000000}"/>
    <cellStyle name="20% - uthevingsfarge 5 5" xfId="198" xr:uid="{00000000-0005-0000-0000-0000F4000000}"/>
    <cellStyle name="20% - uthevingsfarge 5 5 2" xfId="199" xr:uid="{00000000-0005-0000-0000-0000F5000000}"/>
    <cellStyle name="20% - uthevingsfarge 5 5 2 2" xfId="200" xr:uid="{00000000-0005-0000-0000-0000F6000000}"/>
    <cellStyle name="20% - uthevingsfarge 5 5 2 2 2" xfId="440" xr:uid="{00000000-0005-0000-0000-0000F7000000}"/>
    <cellStyle name="20% - uthevingsfarge 5 5 2 2 2 2" xfId="815" xr:uid="{00000000-0005-0000-0000-0000F8000000}"/>
    <cellStyle name="20% - uthevingsfarge 5 5 2 2 2 2 2" xfId="1557" xr:uid="{00000000-0005-0000-0000-0000F9000000}"/>
    <cellStyle name="20% - uthevingsfarge 5 5 2 2 2 3" xfId="1186" xr:uid="{00000000-0005-0000-0000-0000FA000000}"/>
    <cellStyle name="20% - uthevingsfarge 5 5 2 2 3" xfId="620" xr:uid="{00000000-0005-0000-0000-0000FB000000}"/>
    <cellStyle name="20% - uthevingsfarge 5 5 2 2 3 2" xfId="1362" xr:uid="{00000000-0005-0000-0000-0000FC000000}"/>
    <cellStyle name="20% - uthevingsfarge 5 5 2 2 4" xfId="991" xr:uid="{00000000-0005-0000-0000-0000FD000000}"/>
    <cellStyle name="20% - uthevingsfarge 5 5 2 3" xfId="439" xr:uid="{00000000-0005-0000-0000-0000FE000000}"/>
    <cellStyle name="20% - uthevingsfarge 5 5 2 3 2" xfId="814" xr:uid="{00000000-0005-0000-0000-0000FF000000}"/>
    <cellStyle name="20% - uthevingsfarge 5 5 2 3 2 2" xfId="1556" xr:uid="{00000000-0005-0000-0000-000000010000}"/>
    <cellStyle name="20% - uthevingsfarge 5 5 2 3 3" xfId="1185" xr:uid="{00000000-0005-0000-0000-000001010000}"/>
    <cellStyle name="20% - uthevingsfarge 5 5 2 4" xfId="619" xr:uid="{00000000-0005-0000-0000-000002010000}"/>
    <cellStyle name="20% - uthevingsfarge 5 5 2 4 2" xfId="1361" xr:uid="{00000000-0005-0000-0000-000003010000}"/>
    <cellStyle name="20% - uthevingsfarge 5 5 2 5" xfId="990" xr:uid="{00000000-0005-0000-0000-000004010000}"/>
    <cellStyle name="20% - uthevingsfarge 5 5 3" xfId="201" xr:uid="{00000000-0005-0000-0000-000005010000}"/>
    <cellStyle name="20% - uthevingsfarge 5 5 3 2" xfId="441" xr:uid="{00000000-0005-0000-0000-000006010000}"/>
    <cellStyle name="20% - uthevingsfarge 5 5 3 2 2" xfId="816" xr:uid="{00000000-0005-0000-0000-000007010000}"/>
    <cellStyle name="20% - uthevingsfarge 5 5 3 2 2 2" xfId="1558" xr:uid="{00000000-0005-0000-0000-000008010000}"/>
    <cellStyle name="20% - uthevingsfarge 5 5 3 2 3" xfId="1187" xr:uid="{00000000-0005-0000-0000-000009010000}"/>
    <cellStyle name="20% - uthevingsfarge 5 5 3 3" xfId="621" xr:uid="{00000000-0005-0000-0000-00000A010000}"/>
    <cellStyle name="20% - uthevingsfarge 5 5 3 3 2" xfId="1363" xr:uid="{00000000-0005-0000-0000-00000B010000}"/>
    <cellStyle name="20% - uthevingsfarge 5 5 3 4" xfId="992" xr:uid="{00000000-0005-0000-0000-00000C010000}"/>
    <cellStyle name="20% - uthevingsfarge 5 5 4" xfId="438" xr:uid="{00000000-0005-0000-0000-00000D010000}"/>
    <cellStyle name="20% - uthevingsfarge 5 5 4 2" xfId="813" xr:uid="{00000000-0005-0000-0000-00000E010000}"/>
    <cellStyle name="20% - uthevingsfarge 5 5 4 2 2" xfId="1555" xr:uid="{00000000-0005-0000-0000-00000F010000}"/>
    <cellStyle name="20% - uthevingsfarge 5 5 4 3" xfId="1184" xr:uid="{00000000-0005-0000-0000-000010010000}"/>
    <cellStyle name="20% - uthevingsfarge 5 5 5" xfId="618" xr:uid="{00000000-0005-0000-0000-000011010000}"/>
    <cellStyle name="20% - uthevingsfarge 5 5 5 2" xfId="1360" xr:uid="{00000000-0005-0000-0000-000012010000}"/>
    <cellStyle name="20% - uthevingsfarge 5 5 6" xfId="989" xr:uid="{00000000-0005-0000-0000-000013010000}"/>
    <cellStyle name="20% - uthevingsfarge 5 6" xfId="202" xr:uid="{00000000-0005-0000-0000-000014010000}"/>
    <cellStyle name="20% - uthevingsfarge 5 6 2" xfId="203" xr:uid="{00000000-0005-0000-0000-000015010000}"/>
    <cellStyle name="20% - uthevingsfarge 5 6 2 2" xfId="443" xr:uid="{00000000-0005-0000-0000-000016010000}"/>
    <cellStyle name="20% - uthevingsfarge 5 6 2 2 2" xfId="818" xr:uid="{00000000-0005-0000-0000-000017010000}"/>
    <cellStyle name="20% - uthevingsfarge 5 6 2 2 2 2" xfId="1560" xr:uid="{00000000-0005-0000-0000-000018010000}"/>
    <cellStyle name="20% - uthevingsfarge 5 6 2 2 3" xfId="1189" xr:uid="{00000000-0005-0000-0000-000019010000}"/>
    <cellStyle name="20% - uthevingsfarge 5 6 2 3" xfId="623" xr:uid="{00000000-0005-0000-0000-00001A010000}"/>
    <cellStyle name="20% - uthevingsfarge 5 6 2 3 2" xfId="1365" xr:uid="{00000000-0005-0000-0000-00001B010000}"/>
    <cellStyle name="20% - uthevingsfarge 5 6 2 4" xfId="994" xr:uid="{00000000-0005-0000-0000-00001C010000}"/>
    <cellStyle name="20% - uthevingsfarge 5 6 3" xfId="442" xr:uid="{00000000-0005-0000-0000-00001D010000}"/>
    <cellStyle name="20% - uthevingsfarge 5 6 3 2" xfId="817" xr:uid="{00000000-0005-0000-0000-00001E010000}"/>
    <cellStyle name="20% - uthevingsfarge 5 6 3 2 2" xfId="1559" xr:uid="{00000000-0005-0000-0000-00001F010000}"/>
    <cellStyle name="20% - uthevingsfarge 5 6 3 3" xfId="1188" xr:uid="{00000000-0005-0000-0000-000020010000}"/>
    <cellStyle name="20% - uthevingsfarge 5 6 4" xfId="622" xr:uid="{00000000-0005-0000-0000-000021010000}"/>
    <cellStyle name="20% - uthevingsfarge 5 6 4 2" xfId="1364" xr:uid="{00000000-0005-0000-0000-000022010000}"/>
    <cellStyle name="20% - uthevingsfarge 5 6 5" xfId="993" xr:uid="{00000000-0005-0000-0000-000023010000}"/>
    <cellStyle name="20% - uthevingsfarge 5 7" xfId="204" xr:uid="{00000000-0005-0000-0000-000024010000}"/>
    <cellStyle name="20% - uthevingsfarge 5 7 2" xfId="444" xr:uid="{00000000-0005-0000-0000-000025010000}"/>
    <cellStyle name="20% - uthevingsfarge 5 7 2 2" xfId="819" xr:uid="{00000000-0005-0000-0000-000026010000}"/>
    <cellStyle name="20% - uthevingsfarge 5 7 2 2 2" xfId="1561" xr:uid="{00000000-0005-0000-0000-000027010000}"/>
    <cellStyle name="20% - uthevingsfarge 5 7 2 3" xfId="1190" xr:uid="{00000000-0005-0000-0000-000028010000}"/>
    <cellStyle name="20% - uthevingsfarge 5 7 3" xfId="624" xr:uid="{00000000-0005-0000-0000-000029010000}"/>
    <cellStyle name="20% - uthevingsfarge 5 7 3 2" xfId="1366" xr:uid="{00000000-0005-0000-0000-00002A010000}"/>
    <cellStyle name="20% - uthevingsfarge 5 7 4" xfId="995" xr:uid="{00000000-0005-0000-0000-00002B010000}"/>
    <cellStyle name="20% - uthevingsfarge 6 2" xfId="205" xr:uid="{00000000-0005-0000-0000-00002C010000}"/>
    <cellStyle name="40% - Accent1" xfId="48" xr:uid="{00000000-0005-0000-0000-00002D010000}"/>
    <cellStyle name="40% - Accent1 2" xfId="153" xr:uid="{00000000-0005-0000-0000-00002E010000}"/>
    <cellStyle name="40% - Accent1 2 2" xfId="397" xr:uid="{00000000-0005-0000-0000-00002F010000}"/>
    <cellStyle name="40% - Accent1 2 2 2" xfId="775" xr:uid="{00000000-0005-0000-0000-000030010000}"/>
    <cellStyle name="40% - Accent1 2 2 2 2" xfId="1517" xr:uid="{00000000-0005-0000-0000-000031010000}"/>
    <cellStyle name="40% - Accent1 2 2 3" xfId="1146" xr:uid="{00000000-0005-0000-0000-000032010000}"/>
    <cellStyle name="40% - Accent1 2 3" xfId="580" xr:uid="{00000000-0005-0000-0000-000033010000}"/>
    <cellStyle name="40% - Accent1 2 3 2" xfId="1322" xr:uid="{00000000-0005-0000-0000-000034010000}"/>
    <cellStyle name="40% - Accent1 2 4" xfId="951" xr:uid="{00000000-0005-0000-0000-000035010000}"/>
    <cellStyle name="40% - Accent1 3" xfId="338" xr:uid="{00000000-0005-0000-0000-000036010000}"/>
    <cellStyle name="40% - Accent1 3 2" xfId="719" xr:uid="{00000000-0005-0000-0000-000037010000}"/>
    <cellStyle name="40% - Accent1 3 2 2" xfId="1461" xr:uid="{00000000-0005-0000-0000-000038010000}"/>
    <cellStyle name="40% - Accent1 3 3" xfId="1090" xr:uid="{00000000-0005-0000-0000-000039010000}"/>
    <cellStyle name="40% - Accent1 4" xfId="534" xr:uid="{00000000-0005-0000-0000-00003A010000}"/>
    <cellStyle name="40% - Accent1 4 2" xfId="1276" xr:uid="{00000000-0005-0000-0000-00003B010000}"/>
    <cellStyle name="40% - Accent1 5" xfId="905" xr:uid="{00000000-0005-0000-0000-00003C010000}"/>
    <cellStyle name="40% - Accent2" xfId="49" xr:uid="{00000000-0005-0000-0000-00003D010000}"/>
    <cellStyle name="40% - Accent2 2" xfId="154" xr:uid="{00000000-0005-0000-0000-00003E010000}"/>
    <cellStyle name="40% - Accent2 2 2" xfId="398" xr:uid="{00000000-0005-0000-0000-00003F010000}"/>
    <cellStyle name="40% - Accent2 2 2 2" xfId="776" xr:uid="{00000000-0005-0000-0000-000040010000}"/>
    <cellStyle name="40% - Accent2 2 2 2 2" xfId="1518" xr:uid="{00000000-0005-0000-0000-000041010000}"/>
    <cellStyle name="40% - Accent2 2 2 3" xfId="1147" xr:uid="{00000000-0005-0000-0000-000042010000}"/>
    <cellStyle name="40% - Accent2 2 3" xfId="581" xr:uid="{00000000-0005-0000-0000-000043010000}"/>
    <cellStyle name="40% - Accent2 2 3 2" xfId="1323" xr:uid="{00000000-0005-0000-0000-000044010000}"/>
    <cellStyle name="40% - Accent2 2 4" xfId="952" xr:uid="{00000000-0005-0000-0000-000045010000}"/>
    <cellStyle name="40% - Accent2 3" xfId="339" xr:uid="{00000000-0005-0000-0000-000046010000}"/>
    <cellStyle name="40% - Accent2 3 2" xfId="720" xr:uid="{00000000-0005-0000-0000-000047010000}"/>
    <cellStyle name="40% - Accent2 3 2 2" xfId="1462" xr:uid="{00000000-0005-0000-0000-000048010000}"/>
    <cellStyle name="40% - Accent2 3 3" xfId="1091" xr:uid="{00000000-0005-0000-0000-000049010000}"/>
    <cellStyle name="40% - Accent2 4" xfId="535" xr:uid="{00000000-0005-0000-0000-00004A010000}"/>
    <cellStyle name="40% - Accent2 4 2" xfId="1277" xr:uid="{00000000-0005-0000-0000-00004B010000}"/>
    <cellStyle name="40% - Accent2 5" xfId="906" xr:uid="{00000000-0005-0000-0000-00004C010000}"/>
    <cellStyle name="40% - Accent3" xfId="50" xr:uid="{00000000-0005-0000-0000-00004D010000}"/>
    <cellStyle name="40% - Accent3 2" xfId="155" xr:uid="{00000000-0005-0000-0000-00004E010000}"/>
    <cellStyle name="40% - Accent3 2 2" xfId="399" xr:uid="{00000000-0005-0000-0000-00004F010000}"/>
    <cellStyle name="40% - Accent3 2 2 2" xfId="777" xr:uid="{00000000-0005-0000-0000-000050010000}"/>
    <cellStyle name="40% - Accent3 2 2 2 2" xfId="1519" xr:uid="{00000000-0005-0000-0000-000051010000}"/>
    <cellStyle name="40% - Accent3 2 2 3" xfId="1148" xr:uid="{00000000-0005-0000-0000-000052010000}"/>
    <cellStyle name="40% - Accent3 2 3" xfId="582" xr:uid="{00000000-0005-0000-0000-000053010000}"/>
    <cellStyle name="40% - Accent3 2 3 2" xfId="1324" xr:uid="{00000000-0005-0000-0000-000054010000}"/>
    <cellStyle name="40% - Accent3 2 4" xfId="953" xr:uid="{00000000-0005-0000-0000-000055010000}"/>
    <cellStyle name="40% - Accent3 3" xfId="340" xr:uid="{00000000-0005-0000-0000-000056010000}"/>
    <cellStyle name="40% - Accent3 3 2" xfId="721" xr:uid="{00000000-0005-0000-0000-000057010000}"/>
    <cellStyle name="40% - Accent3 3 2 2" xfId="1463" xr:uid="{00000000-0005-0000-0000-000058010000}"/>
    <cellStyle name="40% - Accent3 3 3" xfId="1092" xr:uid="{00000000-0005-0000-0000-000059010000}"/>
    <cellStyle name="40% - Accent3 4" xfId="536" xr:uid="{00000000-0005-0000-0000-00005A010000}"/>
    <cellStyle name="40% - Accent3 4 2" xfId="1278" xr:uid="{00000000-0005-0000-0000-00005B010000}"/>
    <cellStyle name="40% - Accent3 5" xfId="907" xr:uid="{00000000-0005-0000-0000-00005C010000}"/>
    <cellStyle name="40% - Accent4" xfId="51" xr:uid="{00000000-0005-0000-0000-00005D010000}"/>
    <cellStyle name="40% - Accent4 2" xfId="156" xr:uid="{00000000-0005-0000-0000-00005E010000}"/>
    <cellStyle name="40% - Accent4 2 2" xfId="400" xr:uid="{00000000-0005-0000-0000-00005F010000}"/>
    <cellStyle name="40% - Accent4 2 2 2" xfId="778" xr:uid="{00000000-0005-0000-0000-000060010000}"/>
    <cellStyle name="40% - Accent4 2 2 2 2" xfId="1520" xr:uid="{00000000-0005-0000-0000-000061010000}"/>
    <cellStyle name="40% - Accent4 2 2 3" xfId="1149" xr:uid="{00000000-0005-0000-0000-000062010000}"/>
    <cellStyle name="40% - Accent4 2 3" xfId="583" xr:uid="{00000000-0005-0000-0000-000063010000}"/>
    <cellStyle name="40% - Accent4 2 3 2" xfId="1325" xr:uid="{00000000-0005-0000-0000-000064010000}"/>
    <cellStyle name="40% - Accent4 2 4" xfId="954" xr:uid="{00000000-0005-0000-0000-000065010000}"/>
    <cellStyle name="40% - Accent4 3" xfId="341" xr:uid="{00000000-0005-0000-0000-000066010000}"/>
    <cellStyle name="40% - Accent4 3 2" xfId="722" xr:uid="{00000000-0005-0000-0000-000067010000}"/>
    <cellStyle name="40% - Accent4 3 2 2" xfId="1464" xr:uid="{00000000-0005-0000-0000-000068010000}"/>
    <cellStyle name="40% - Accent4 3 3" xfId="1093" xr:uid="{00000000-0005-0000-0000-000069010000}"/>
    <cellStyle name="40% - Accent4 4" xfId="537" xr:uid="{00000000-0005-0000-0000-00006A010000}"/>
    <cellStyle name="40% - Accent4 4 2" xfId="1279" xr:uid="{00000000-0005-0000-0000-00006B010000}"/>
    <cellStyle name="40% - Accent4 5" xfId="908" xr:uid="{00000000-0005-0000-0000-00006C010000}"/>
    <cellStyle name="40% - Accent5" xfId="52" xr:uid="{00000000-0005-0000-0000-00006D010000}"/>
    <cellStyle name="40% - Accent5 2" xfId="157" xr:uid="{00000000-0005-0000-0000-00006E010000}"/>
    <cellStyle name="40% - Accent5 2 2" xfId="401" xr:uid="{00000000-0005-0000-0000-00006F010000}"/>
    <cellStyle name="40% - Accent5 2 2 2" xfId="779" xr:uid="{00000000-0005-0000-0000-000070010000}"/>
    <cellStyle name="40% - Accent5 2 2 2 2" xfId="1521" xr:uid="{00000000-0005-0000-0000-000071010000}"/>
    <cellStyle name="40% - Accent5 2 2 3" xfId="1150" xr:uid="{00000000-0005-0000-0000-000072010000}"/>
    <cellStyle name="40% - Accent5 2 3" xfId="584" xr:uid="{00000000-0005-0000-0000-000073010000}"/>
    <cellStyle name="40% - Accent5 2 3 2" xfId="1326" xr:uid="{00000000-0005-0000-0000-000074010000}"/>
    <cellStyle name="40% - Accent5 2 4" xfId="955" xr:uid="{00000000-0005-0000-0000-000075010000}"/>
    <cellStyle name="40% - Accent5 3" xfId="342" xr:uid="{00000000-0005-0000-0000-000076010000}"/>
    <cellStyle name="40% - Accent5 3 2" xfId="723" xr:uid="{00000000-0005-0000-0000-000077010000}"/>
    <cellStyle name="40% - Accent5 3 2 2" xfId="1465" xr:uid="{00000000-0005-0000-0000-000078010000}"/>
    <cellStyle name="40% - Accent5 3 3" xfId="1094" xr:uid="{00000000-0005-0000-0000-000079010000}"/>
    <cellStyle name="40% - Accent5 4" xfId="538" xr:uid="{00000000-0005-0000-0000-00007A010000}"/>
    <cellStyle name="40% - Accent5 4 2" xfId="1280" xr:uid="{00000000-0005-0000-0000-00007B010000}"/>
    <cellStyle name="40% - Accent5 5" xfId="909" xr:uid="{00000000-0005-0000-0000-00007C010000}"/>
    <cellStyle name="40% - Accent6" xfId="53" xr:uid="{00000000-0005-0000-0000-00007D010000}"/>
    <cellStyle name="40% - Accent6 2" xfId="158" xr:uid="{00000000-0005-0000-0000-00007E010000}"/>
    <cellStyle name="40% - Accent6 2 2" xfId="402" xr:uid="{00000000-0005-0000-0000-00007F010000}"/>
    <cellStyle name="40% - Accent6 2 2 2" xfId="780" xr:uid="{00000000-0005-0000-0000-000080010000}"/>
    <cellStyle name="40% - Accent6 2 2 2 2" xfId="1522" xr:uid="{00000000-0005-0000-0000-000081010000}"/>
    <cellStyle name="40% - Accent6 2 2 3" xfId="1151" xr:uid="{00000000-0005-0000-0000-000082010000}"/>
    <cellStyle name="40% - Accent6 2 3" xfId="585" xr:uid="{00000000-0005-0000-0000-000083010000}"/>
    <cellStyle name="40% - Accent6 2 3 2" xfId="1327" xr:uid="{00000000-0005-0000-0000-000084010000}"/>
    <cellStyle name="40% - Accent6 2 4" xfId="956" xr:uid="{00000000-0005-0000-0000-000085010000}"/>
    <cellStyle name="40% - Accent6 3" xfId="343" xr:uid="{00000000-0005-0000-0000-000086010000}"/>
    <cellStyle name="40% - Accent6 3 2" xfId="724" xr:uid="{00000000-0005-0000-0000-000087010000}"/>
    <cellStyle name="40% - Accent6 3 2 2" xfId="1466" xr:uid="{00000000-0005-0000-0000-000088010000}"/>
    <cellStyle name="40% - Accent6 3 3" xfId="1095" xr:uid="{00000000-0005-0000-0000-000089010000}"/>
    <cellStyle name="40% - Accent6 4" xfId="539" xr:uid="{00000000-0005-0000-0000-00008A010000}"/>
    <cellStyle name="40% - Accent6 4 2" xfId="1281" xr:uid="{00000000-0005-0000-0000-00008B010000}"/>
    <cellStyle name="40% - Accent6 5" xfId="910" xr:uid="{00000000-0005-0000-0000-00008C010000}"/>
    <cellStyle name="40% - uthevingsfarge 1 2" xfId="206" xr:uid="{00000000-0005-0000-0000-00008D010000}"/>
    <cellStyle name="40% - uthevingsfarge 2 2" xfId="207" xr:uid="{00000000-0005-0000-0000-00008E010000}"/>
    <cellStyle name="40% - uthevingsfarge 3 2" xfId="208" xr:uid="{00000000-0005-0000-0000-00008F010000}"/>
    <cellStyle name="40% - uthevingsfarge 4 2" xfId="209" xr:uid="{00000000-0005-0000-0000-000090010000}"/>
    <cellStyle name="40% - uthevingsfarge 5 2" xfId="210" xr:uid="{00000000-0005-0000-0000-000091010000}"/>
    <cellStyle name="40% - uthevingsfarge 5 2 2" xfId="211" xr:uid="{00000000-0005-0000-0000-000092010000}"/>
    <cellStyle name="40% - uthevingsfarge 5 2 2 2" xfId="212" xr:uid="{00000000-0005-0000-0000-000093010000}"/>
    <cellStyle name="40% - uthevingsfarge 5 2 2 2 2" xfId="213" xr:uid="{00000000-0005-0000-0000-000094010000}"/>
    <cellStyle name="40% - uthevingsfarge 5 2 2 2 2 2" xfId="448" xr:uid="{00000000-0005-0000-0000-000095010000}"/>
    <cellStyle name="40% - uthevingsfarge 5 2 2 2 2 2 2" xfId="823" xr:uid="{00000000-0005-0000-0000-000096010000}"/>
    <cellStyle name="40% - uthevingsfarge 5 2 2 2 2 2 2 2" xfId="1565" xr:uid="{00000000-0005-0000-0000-000097010000}"/>
    <cellStyle name="40% - uthevingsfarge 5 2 2 2 2 2 3" xfId="1194" xr:uid="{00000000-0005-0000-0000-000098010000}"/>
    <cellStyle name="40% - uthevingsfarge 5 2 2 2 2 3" xfId="628" xr:uid="{00000000-0005-0000-0000-000099010000}"/>
    <cellStyle name="40% - uthevingsfarge 5 2 2 2 2 3 2" xfId="1370" xr:uid="{00000000-0005-0000-0000-00009A010000}"/>
    <cellStyle name="40% - uthevingsfarge 5 2 2 2 2 4" xfId="999" xr:uid="{00000000-0005-0000-0000-00009B010000}"/>
    <cellStyle name="40% - uthevingsfarge 5 2 2 2 3" xfId="447" xr:uid="{00000000-0005-0000-0000-00009C010000}"/>
    <cellStyle name="40% - uthevingsfarge 5 2 2 2 3 2" xfId="822" xr:uid="{00000000-0005-0000-0000-00009D010000}"/>
    <cellStyle name="40% - uthevingsfarge 5 2 2 2 3 2 2" xfId="1564" xr:uid="{00000000-0005-0000-0000-00009E010000}"/>
    <cellStyle name="40% - uthevingsfarge 5 2 2 2 3 3" xfId="1193" xr:uid="{00000000-0005-0000-0000-00009F010000}"/>
    <cellStyle name="40% - uthevingsfarge 5 2 2 2 4" xfId="627" xr:uid="{00000000-0005-0000-0000-0000A0010000}"/>
    <cellStyle name="40% - uthevingsfarge 5 2 2 2 4 2" xfId="1369" xr:uid="{00000000-0005-0000-0000-0000A1010000}"/>
    <cellStyle name="40% - uthevingsfarge 5 2 2 2 5" xfId="998" xr:uid="{00000000-0005-0000-0000-0000A2010000}"/>
    <cellStyle name="40% - uthevingsfarge 5 2 2 3" xfId="214" xr:uid="{00000000-0005-0000-0000-0000A3010000}"/>
    <cellStyle name="40% - uthevingsfarge 5 2 2 3 2" xfId="449" xr:uid="{00000000-0005-0000-0000-0000A4010000}"/>
    <cellStyle name="40% - uthevingsfarge 5 2 2 3 2 2" xfId="824" xr:uid="{00000000-0005-0000-0000-0000A5010000}"/>
    <cellStyle name="40% - uthevingsfarge 5 2 2 3 2 2 2" xfId="1566" xr:uid="{00000000-0005-0000-0000-0000A6010000}"/>
    <cellStyle name="40% - uthevingsfarge 5 2 2 3 2 3" xfId="1195" xr:uid="{00000000-0005-0000-0000-0000A7010000}"/>
    <cellStyle name="40% - uthevingsfarge 5 2 2 3 3" xfId="629" xr:uid="{00000000-0005-0000-0000-0000A8010000}"/>
    <cellStyle name="40% - uthevingsfarge 5 2 2 3 3 2" xfId="1371" xr:uid="{00000000-0005-0000-0000-0000A9010000}"/>
    <cellStyle name="40% - uthevingsfarge 5 2 2 3 4" xfId="1000" xr:uid="{00000000-0005-0000-0000-0000AA010000}"/>
    <cellStyle name="40% - uthevingsfarge 5 2 2 4" xfId="446" xr:uid="{00000000-0005-0000-0000-0000AB010000}"/>
    <cellStyle name="40% - uthevingsfarge 5 2 2 4 2" xfId="821" xr:uid="{00000000-0005-0000-0000-0000AC010000}"/>
    <cellStyle name="40% - uthevingsfarge 5 2 2 4 2 2" xfId="1563" xr:uid="{00000000-0005-0000-0000-0000AD010000}"/>
    <cellStyle name="40% - uthevingsfarge 5 2 2 4 3" xfId="1192" xr:uid="{00000000-0005-0000-0000-0000AE010000}"/>
    <cellStyle name="40% - uthevingsfarge 5 2 2 5" xfId="626" xr:uid="{00000000-0005-0000-0000-0000AF010000}"/>
    <cellStyle name="40% - uthevingsfarge 5 2 2 5 2" xfId="1368" xr:uid="{00000000-0005-0000-0000-0000B0010000}"/>
    <cellStyle name="40% - uthevingsfarge 5 2 2 6" xfId="997" xr:uid="{00000000-0005-0000-0000-0000B1010000}"/>
    <cellStyle name="40% - uthevingsfarge 5 2 3" xfId="215" xr:uid="{00000000-0005-0000-0000-0000B2010000}"/>
    <cellStyle name="40% - uthevingsfarge 5 2 3 2" xfId="216" xr:uid="{00000000-0005-0000-0000-0000B3010000}"/>
    <cellStyle name="40% - uthevingsfarge 5 2 3 2 2" xfId="451" xr:uid="{00000000-0005-0000-0000-0000B4010000}"/>
    <cellStyle name="40% - uthevingsfarge 5 2 3 2 2 2" xfId="826" xr:uid="{00000000-0005-0000-0000-0000B5010000}"/>
    <cellStyle name="40% - uthevingsfarge 5 2 3 2 2 2 2" xfId="1568" xr:uid="{00000000-0005-0000-0000-0000B6010000}"/>
    <cellStyle name="40% - uthevingsfarge 5 2 3 2 2 3" xfId="1197" xr:uid="{00000000-0005-0000-0000-0000B7010000}"/>
    <cellStyle name="40% - uthevingsfarge 5 2 3 2 3" xfId="631" xr:uid="{00000000-0005-0000-0000-0000B8010000}"/>
    <cellStyle name="40% - uthevingsfarge 5 2 3 2 3 2" xfId="1373" xr:uid="{00000000-0005-0000-0000-0000B9010000}"/>
    <cellStyle name="40% - uthevingsfarge 5 2 3 2 4" xfId="1002" xr:uid="{00000000-0005-0000-0000-0000BA010000}"/>
    <cellStyle name="40% - uthevingsfarge 5 2 3 3" xfId="450" xr:uid="{00000000-0005-0000-0000-0000BB010000}"/>
    <cellStyle name="40% - uthevingsfarge 5 2 3 3 2" xfId="825" xr:uid="{00000000-0005-0000-0000-0000BC010000}"/>
    <cellStyle name="40% - uthevingsfarge 5 2 3 3 2 2" xfId="1567" xr:uid="{00000000-0005-0000-0000-0000BD010000}"/>
    <cellStyle name="40% - uthevingsfarge 5 2 3 3 3" xfId="1196" xr:uid="{00000000-0005-0000-0000-0000BE010000}"/>
    <cellStyle name="40% - uthevingsfarge 5 2 3 4" xfId="630" xr:uid="{00000000-0005-0000-0000-0000BF010000}"/>
    <cellStyle name="40% - uthevingsfarge 5 2 3 4 2" xfId="1372" xr:uid="{00000000-0005-0000-0000-0000C0010000}"/>
    <cellStyle name="40% - uthevingsfarge 5 2 3 5" xfId="1001" xr:uid="{00000000-0005-0000-0000-0000C1010000}"/>
    <cellStyle name="40% - uthevingsfarge 5 2 4" xfId="217" xr:uid="{00000000-0005-0000-0000-0000C2010000}"/>
    <cellStyle name="40% - uthevingsfarge 5 2 4 2" xfId="452" xr:uid="{00000000-0005-0000-0000-0000C3010000}"/>
    <cellStyle name="40% - uthevingsfarge 5 2 4 2 2" xfId="827" xr:uid="{00000000-0005-0000-0000-0000C4010000}"/>
    <cellStyle name="40% - uthevingsfarge 5 2 4 2 2 2" xfId="1569" xr:uid="{00000000-0005-0000-0000-0000C5010000}"/>
    <cellStyle name="40% - uthevingsfarge 5 2 4 2 3" xfId="1198" xr:uid="{00000000-0005-0000-0000-0000C6010000}"/>
    <cellStyle name="40% - uthevingsfarge 5 2 4 3" xfId="632" xr:uid="{00000000-0005-0000-0000-0000C7010000}"/>
    <cellStyle name="40% - uthevingsfarge 5 2 4 3 2" xfId="1374" xr:uid="{00000000-0005-0000-0000-0000C8010000}"/>
    <cellStyle name="40% - uthevingsfarge 5 2 4 4" xfId="1003" xr:uid="{00000000-0005-0000-0000-0000C9010000}"/>
    <cellStyle name="40% - uthevingsfarge 5 2 5" xfId="445" xr:uid="{00000000-0005-0000-0000-0000CA010000}"/>
    <cellStyle name="40% - uthevingsfarge 5 2 5 2" xfId="820" xr:uid="{00000000-0005-0000-0000-0000CB010000}"/>
    <cellStyle name="40% - uthevingsfarge 5 2 5 2 2" xfId="1562" xr:uid="{00000000-0005-0000-0000-0000CC010000}"/>
    <cellStyle name="40% - uthevingsfarge 5 2 5 3" xfId="1191" xr:uid="{00000000-0005-0000-0000-0000CD010000}"/>
    <cellStyle name="40% - uthevingsfarge 5 2 6" xfId="625" xr:uid="{00000000-0005-0000-0000-0000CE010000}"/>
    <cellStyle name="40% - uthevingsfarge 5 2 6 2" xfId="1367" xr:uid="{00000000-0005-0000-0000-0000CF010000}"/>
    <cellStyle name="40% - uthevingsfarge 5 2 7" xfId="996" xr:uid="{00000000-0005-0000-0000-0000D0010000}"/>
    <cellStyle name="40% - uthevingsfarge 5 3" xfId="218" xr:uid="{00000000-0005-0000-0000-0000D1010000}"/>
    <cellStyle name="40% - uthevingsfarge 5 4" xfId="219" xr:uid="{00000000-0005-0000-0000-0000D2010000}"/>
    <cellStyle name="40% - uthevingsfarge 5 4 2" xfId="220" xr:uid="{00000000-0005-0000-0000-0000D3010000}"/>
    <cellStyle name="40% - uthevingsfarge 5 4 2 2" xfId="221" xr:uid="{00000000-0005-0000-0000-0000D4010000}"/>
    <cellStyle name="40% - uthevingsfarge 5 4 2 2 2" xfId="222" xr:uid="{00000000-0005-0000-0000-0000D5010000}"/>
    <cellStyle name="40% - uthevingsfarge 5 4 2 2 2 2" xfId="456" xr:uid="{00000000-0005-0000-0000-0000D6010000}"/>
    <cellStyle name="40% - uthevingsfarge 5 4 2 2 2 2 2" xfId="831" xr:uid="{00000000-0005-0000-0000-0000D7010000}"/>
    <cellStyle name="40% - uthevingsfarge 5 4 2 2 2 2 2 2" xfId="1573" xr:uid="{00000000-0005-0000-0000-0000D8010000}"/>
    <cellStyle name="40% - uthevingsfarge 5 4 2 2 2 2 3" xfId="1202" xr:uid="{00000000-0005-0000-0000-0000D9010000}"/>
    <cellStyle name="40% - uthevingsfarge 5 4 2 2 2 3" xfId="636" xr:uid="{00000000-0005-0000-0000-0000DA010000}"/>
    <cellStyle name="40% - uthevingsfarge 5 4 2 2 2 3 2" xfId="1378" xr:uid="{00000000-0005-0000-0000-0000DB010000}"/>
    <cellStyle name="40% - uthevingsfarge 5 4 2 2 2 4" xfId="1007" xr:uid="{00000000-0005-0000-0000-0000DC010000}"/>
    <cellStyle name="40% - uthevingsfarge 5 4 2 2 3" xfId="455" xr:uid="{00000000-0005-0000-0000-0000DD010000}"/>
    <cellStyle name="40% - uthevingsfarge 5 4 2 2 3 2" xfId="830" xr:uid="{00000000-0005-0000-0000-0000DE010000}"/>
    <cellStyle name="40% - uthevingsfarge 5 4 2 2 3 2 2" xfId="1572" xr:uid="{00000000-0005-0000-0000-0000DF010000}"/>
    <cellStyle name="40% - uthevingsfarge 5 4 2 2 3 3" xfId="1201" xr:uid="{00000000-0005-0000-0000-0000E0010000}"/>
    <cellStyle name="40% - uthevingsfarge 5 4 2 2 4" xfId="635" xr:uid="{00000000-0005-0000-0000-0000E1010000}"/>
    <cellStyle name="40% - uthevingsfarge 5 4 2 2 4 2" xfId="1377" xr:uid="{00000000-0005-0000-0000-0000E2010000}"/>
    <cellStyle name="40% - uthevingsfarge 5 4 2 2 5" xfId="1006" xr:uid="{00000000-0005-0000-0000-0000E3010000}"/>
    <cellStyle name="40% - uthevingsfarge 5 4 2 3" xfId="223" xr:uid="{00000000-0005-0000-0000-0000E4010000}"/>
    <cellStyle name="40% - uthevingsfarge 5 4 2 3 2" xfId="457" xr:uid="{00000000-0005-0000-0000-0000E5010000}"/>
    <cellStyle name="40% - uthevingsfarge 5 4 2 3 2 2" xfId="832" xr:uid="{00000000-0005-0000-0000-0000E6010000}"/>
    <cellStyle name="40% - uthevingsfarge 5 4 2 3 2 2 2" xfId="1574" xr:uid="{00000000-0005-0000-0000-0000E7010000}"/>
    <cellStyle name="40% - uthevingsfarge 5 4 2 3 2 3" xfId="1203" xr:uid="{00000000-0005-0000-0000-0000E8010000}"/>
    <cellStyle name="40% - uthevingsfarge 5 4 2 3 3" xfId="637" xr:uid="{00000000-0005-0000-0000-0000E9010000}"/>
    <cellStyle name="40% - uthevingsfarge 5 4 2 3 3 2" xfId="1379" xr:uid="{00000000-0005-0000-0000-0000EA010000}"/>
    <cellStyle name="40% - uthevingsfarge 5 4 2 3 4" xfId="1008" xr:uid="{00000000-0005-0000-0000-0000EB010000}"/>
    <cellStyle name="40% - uthevingsfarge 5 4 2 4" xfId="454" xr:uid="{00000000-0005-0000-0000-0000EC010000}"/>
    <cellStyle name="40% - uthevingsfarge 5 4 2 4 2" xfId="829" xr:uid="{00000000-0005-0000-0000-0000ED010000}"/>
    <cellStyle name="40% - uthevingsfarge 5 4 2 4 2 2" xfId="1571" xr:uid="{00000000-0005-0000-0000-0000EE010000}"/>
    <cellStyle name="40% - uthevingsfarge 5 4 2 4 3" xfId="1200" xr:uid="{00000000-0005-0000-0000-0000EF010000}"/>
    <cellStyle name="40% - uthevingsfarge 5 4 2 5" xfId="634" xr:uid="{00000000-0005-0000-0000-0000F0010000}"/>
    <cellStyle name="40% - uthevingsfarge 5 4 2 5 2" xfId="1376" xr:uid="{00000000-0005-0000-0000-0000F1010000}"/>
    <cellStyle name="40% - uthevingsfarge 5 4 2 6" xfId="1005" xr:uid="{00000000-0005-0000-0000-0000F2010000}"/>
    <cellStyle name="40% - uthevingsfarge 5 4 3" xfId="224" xr:uid="{00000000-0005-0000-0000-0000F3010000}"/>
    <cellStyle name="40% - uthevingsfarge 5 4 3 2" xfId="225" xr:uid="{00000000-0005-0000-0000-0000F4010000}"/>
    <cellStyle name="40% - uthevingsfarge 5 4 3 2 2" xfId="459" xr:uid="{00000000-0005-0000-0000-0000F5010000}"/>
    <cellStyle name="40% - uthevingsfarge 5 4 3 2 2 2" xfId="834" xr:uid="{00000000-0005-0000-0000-0000F6010000}"/>
    <cellStyle name="40% - uthevingsfarge 5 4 3 2 2 2 2" xfId="1576" xr:uid="{00000000-0005-0000-0000-0000F7010000}"/>
    <cellStyle name="40% - uthevingsfarge 5 4 3 2 2 3" xfId="1205" xr:uid="{00000000-0005-0000-0000-0000F8010000}"/>
    <cellStyle name="40% - uthevingsfarge 5 4 3 2 3" xfId="639" xr:uid="{00000000-0005-0000-0000-0000F9010000}"/>
    <cellStyle name="40% - uthevingsfarge 5 4 3 2 3 2" xfId="1381" xr:uid="{00000000-0005-0000-0000-0000FA010000}"/>
    <cellStyle name="40% - uthevingsfarge 5 4 3 2 4" xfId="1010" xr:uid="{00000000-0005-0000-0000-0000FB010000}"/>
    <cellStyle name="40% - uthevingsfarge 5 4 3 3" xfId="458" xr:uid="{00000000-0005-0000-0000-0000FC010000}"/>
    <cellStyle name="40% - uthevingsfarge 5 4 3 3 2" xfId="833" xr:uid="{00000000-0005-0000-0000-0000FD010000}"/>
    <cellStyle name="40% - uthevingsfarge 5 4 3 3 2 2" xfId="1575" xr:uid="{00000000-0005-0000-0000-0000FE010000}"/>
    <cellStyle name="40% - uthevingsfarge 5 4 3 3 3" xfId="1204" xr:uid="{00000000-0005-0000-0000-0000FF010000}"/>
    <cellStyle name="40% - uthevingsfarge 5 4 3 4" xfId="638" xr:uid="{00000000-0005-0000-0000-000000020000}"/>
    <cellStyle name="40% - uthevingsfarge 5 4 3 4 2" xfId="1380" xr:uid="{00000000-0005-0000-0000-000001020000}"/>
    <cellStyle name="40% - uthevingsfarge 5 4 3 5" xfId="1009" xr:uid="{00000000-0005-0000-0000-000002020000}"/>
    <cellStyle name="40% - uthevingsfarge 5 4 4" xfId="226" xr:uid="{00000000-0005-0000-0000-000003020000}"/>
    <cellStyle name="40% - uthevingsfarge 5 4 4 2" xfId="460" xr:uid="{00000000-0005-0000-0000-000004020000}"/>
    <cellStyle name="40% - uthevingsfarge 5 4 4 2 2" xfId="835" xr:uid="{00000000-0005-0000-0000-000005020000}"/>
    <cellStyle name="40% - uthevingsfarge 5 4 4 2 2 2" xfId="1577" xr:uid="{00000000-0005-0000-0000-000006020000}"/>
    <cellStyle name="40% - uthevingsfarge 5 4 4 2 3" xfId="1206" xr:uid="{00000000-0005-0000-0000-000007020000}"/>
    <cellStyle name="40% - uthevingsfarge 5 4 4 3" xfId="640" xr:uid="{00000000-0005-0000-0000-000008020000}"/>
    <cellStyle name="40% - uthevingsfarge 5 4 4 3 2" xfId="1382" xr:uid="{00000000-0005-0000-0000-000009020000}"/>
    <cellStyle name="40% - uthevingsfarge 5 4 4 4" xfId="1011" xr:uid="{00000000-0005-0000-0000-00000A020000}"/>
    <cellStyle name="40% - uthevingsfarge 5 4 5" xfId="453" xr:uid="{00000000-0005-0000-0000-00000B020000}"/>
    <cellStyle name="40% - uthevingsfarge 5 4 5 2" xfId="828" xr:uid="{00000000-0005-0000-0000-00000C020000}"/>
    <cellStyle name="40% - uthevingsfarge 5 4 5 2 2" xfId="1570" xr:uid="{00000000-0005-0000-0000-00000D020000}"/>
    <cellStyle name="40% - uthevingsfarge 5 4 5 3" xfId="1199" xr:uid="{00000000-0005-0000-0000-00000E020000}"/>
    <cellStyle name="40% - uthevingsfarge 5 4 6" xfId="633" xr:uid="{00000000-0005-0000-0000-00000F020000}"/>
    <cellStyle name="40% - uthevingsfarge 5 4 6 2" xfId="1375" xr:uid="{00000000-0005-0000-0000-000010020000}"/>
    <cellStyle name="40% - uthevingsfarge 5 4 7" xfId="1004" xr:uid="{00000000-0005-0000-0000-000011020000}"/>
    <cellStyle name="40% - uthevingsfarge 6 2" xfId="227" xr:uid="{00000000-0005-0000-0000-000012020000}"/>
    <cellStyle name="60% - Accent1" xfId="54" xr:uid="{00000000-0005-0000-0000-000013020000}"/>
    <cellStyle name="60% - Accent2" xfId="55" xr:uid="{00000000-0005-0000-0000-000014020000}"/>
    <cellStyle name="60% - Accent3" xfId="56" xr:uid="{00000000-0005-0000-0000-000015020000}"/>
    <cellStyle name="60% - Accent4" xfId="57" xr:uid="{00000000-0005-0000-0000-000016020000}"/>
    <cellStyle name="60% - Accent5" xfId="58" xr:uid="{00000000-0005-0000-0000-000017020000}"/>
    <cellStyle name="60% - Accent6" xfId="59" xr:uid="{00000000-0005-0000-0000-000018020000}"/>
    <cellStyle name="60% - uthevingsfarge 1 2" xfId="228" xr:uid="{00000000-0005-0000-0000-000019020000}"/>
    <cellStyle name="60% - uthevingsfarge 2 2" xfId="229" xr:uid="{00000000-0005-0000-0000-00001A020000}"/>
    <cellStyle name="60% - uthevingsfarge 3 2" xfId="230" xr:uid="{00000000-0005-0000-0000-00001B020000}"/>
    <cellStyle name="60% - uthevingsfarge 4 2" xfId="231" xr:uid="{00000000-0005-0000-0000-00001C020000}"/>
    <cellStyle name="60% - uthevingsfarge 5 2" xfId="232" xr:uid="{00000000-0005-0000-0000-00001D020000}"/>
    <cellStyle name="60% - uthevingsfarge 6 2" xfId="233" xr:uid="{00000000-0005-0000-0000-00001E020000}"/>
    <cellStyle name="Accent1" xfId="60" xr:uid="{00000000-0005-0000-0000-00001F020000}"/>
    <cellStyle name="Accent2" xfId="61" xr:uid="{00000000-0005-0000-0000-000020020000}"/>
    <cellStyle name="Accent3" xfId="62" xr:uid="{00000000-0005-0000-0000-000021020000}"/>
    <cellStyle name="Accent4" xfId="63" xr:uid="{00000000-0005-0000-0000-000022020000}"/>
    <cellStyle name="Accent5" xfId="19" xr:uid="{00000000-0005-0000-0000-000023020000}"/>
    <cellStyle name="Accent6" xfId="64" xr:uid="{00000000-0005-0000-0000-000024020000}"/>
    <cellStyle name="Bad" xfId="65" xr:uid="{00000000-0005-0000-0000-000025020000}"/>
    <cellStyle name="Beregning 2" xfId="234" xr:uid="{00000000-0005-0000-0000-000026020000}"/>
    <cellStyle name="Beregning 2 2" xfId="461" xr:uid="{00000000-0005-0000-0000-000027020000}"/>
    <cellStyle name="Calculation" xfId="66" xr:uid="{00000000-0005-0000-0000-000028020000}"/>
    <cellStyle name="Check Cell" xfId="67" xr:uid="{00000000-0005-0000-0000-000029020000}"/>
    <cellStyle name="Comma 13" xfId="1624" xr:uid="{72B8DD79-7199-48D8-B234-0E9257DC754C}"/>
    <cellStyle name="Comma 2" xfId="68" xr:uid="{00000000-0005-0000-0000-00002A020000}"/>
    <cellStyle name="Comma 2 2" xfId="84" xr:uid="{00000000-0005-0000-0000-00002B020000}"/>
    <cellStyle name="Comma 2 2 2" xfId="346" xr:uid="{00000000-0005-0000-0000-00002C020000}"/>
    <cellStyle name="Comma 2 2 2 2" xfId="727" xr:uid="{00000000-0005-0000-0000-00002D020000}"/>
    <cellStyle name="Comma 2 2 2 2 2" xfId="1469" xr:uid="{00000000-0005-0000-0000-00002E020000}"/>
    <cellStyle name="Comma 2 2 2 3" xfId="1098" xr:uid="{00000000-0005-0000-0000-00002F020000}"/>
    <cellStyle name="Comma 2 3" xfId="344" xr:uid="{00000000-0005-0000-0000-000030020000}"/>
    <cellStyle name="Comma 2 3 2" xfId="725" xr:uid="{00000000-0005-0000-0000-000031020000}"/>
    <cellStyle name="Comma 2 3 2 2" xfId="1467" xr:uid="{00000000-0005-0000-0000-000032020000}"/>
    <cellStyle name="Comma 2 3 3" xfId="1096" xr:uid="{00000000-0005-0000-0000-000033020000}"/>
    <cellStyle name="Comma 2_Kontantstrøm-direkte" xfId="83" xr:uid="{00000000-0005-0000-0000-000034020000}"/>
    <cellStyle name="Dårlig 2" xfId="235" xr:uid="{00000000-0005-0000-0000-000035020000}"/>
    <cellStyle name="Explanatory Text" xfId="69" xr:uid="{00000000-0005-0000-0000-000036020000}"/>
    <cellStyle name="Forklarende tekst 2" xfId="236" xr:uid="{00000000-0005-0000-0000-000037020000}"/>
    <cellStyle name="God 2" xfId="237" xr:uid="{00000000-0005-0000-0000-000038020000}"/>
    <cellStyle name="Good" xfId="70" xr:uid="{00000000-0005-0000-0000-000039020000}"/>
    <cellStyle name="Heading 1" xfId="71" xr:uid="{00000000-0005-0000-0000-00003A020000}"/>
    <cellStyle name="Heading 2" xfId="72" xr:uid="{00000000-0005-0000-0000-00003B020000}"/>
    <cellStyle name="Heading 3" xfId="73" xr:uid="{00000000-0005-0000-0000-00003C020000}"/>
    <cellStyle name="Heading 4" xfId="74" xr:uid="{00000000-0005-0000-0000-00003D020000}"/>
    <cellStyle name="Inndata 2" xfId="238" xr:uid="{00000000-0005-0000-0000-00003E020000}"/>
    <cellStyle name="Inndata 2 2" xfId="462" xr:uid="{00000000-0005-0000-0000-00003F020000}"/>
    <cellStyle name="Input" xfId="75" xr:uid="{00000000-0005-0000-0000-000040020000}"/>
    <cellStyle name="Koblet celle 2" xfId="239" xr:uid="{00000000-0005-0000-0000-000041020000}"/>
    <cellStyle name="Komma" xfId="1" builtinId="3"/>
    <cellStyle name="Komma 2" xfId="4" xr:uid="{00000000-0005-0000-0000-000043020000}"/>
    <cellStyle name="Komma 2 2" xfId="5" xr:uid="{00000000-0005-0000-0000-000044020000}"/>
    <cellStyle name="Komma 2 2 2" xfId="85" xr:uid="{00000000-0005-0000-0000-000045020000}"/>
    <cellStyle name="Komma 2 2 2 2" xfId="347" xr:uid="{00000000-0005-0000-0000-000046020000}"/>
    <cellStyle name="Komma 2 2 2 2 2" xfId="728" xr:uid="{00000000-0005-0000-0000-000047020000}"/>
    <cellStyle name="Komma 2 2 2 2 2 2" xfId="1470" xr:uid="{00000000-0005-0000-0000-000048020000}"/>
    <cellStyle name="Komma 2 2 2 2 3" xfId="1099" xr:uid="{00000000-0005-0000-0000-000049020000}"/>
    <cellStyle name="Komma 2 2 3" xfId="304" xr:uid="{00000000-0005-0000-0000-00004A020000}"/>
    <cellStyle name="Komma 2 2 3 2" xfId="685" xr:uid="{00000000-0005-0000-0000-00004B020000}"/>
    <cellStyle name="Komma 2 2 3 2 2" xfId="1427" xr:uid="{00000000-0005-0000-0000-00004C020000}"/>
    <cellStyle name="Komma 2 2 3 3" xfId="1056" xr:uid="{00000000-0005-0000-0000-00004D020000}"/>
    <cellStyle name="Komma 2 3" xfId="86" xr:uid="{00000000-0005-0000-0000-00004E020000}"/>
    <cellStyle name="Komma 2 3 2" xfId="348" xr:uid="{00000000-0005-0000-0000-00004F020000}"/>
    <cellStyle name="Komma 2 3 2 2" xfId="729" xr:uid="{00000000-0005-0000-0000-000050020000}"/>
    <cellStyle name="Komma 2 3 2 2 2" xfId="1471" xr:uid="{00000000-0005-0000-0000-000051020000}"/>
    <cellStyle name="Komma 2 3 2 3" xfId="1100" xr:uid="{00000000-0005-0000-0000-000052020000}"/>
    <cellStyle name="Komma 2 4" xfId="303" xr:uid="{00000000-0005-0000-0000-000053020000}"/>
    <cellStyle name="Komma 2 4 2" xfId="684" xr:uid="{00000000-0005-0000-0000-000054020000}"/>
    <cellStyle name="Komma 2 4 2 2" xfId="1426" xr:uid="{00000000-0005-0000-0000-000055020000}"/>
    <cellStyle name="Komma 2 4 3" xfId="1055" xr:uid="{00000000-0005-0000-0000-000056020000}"/>
    <cellStyle name="Komma 3" xfId="6" xr:uid="{00000000-0005-0000-0000-000057020000}"/>
    <cellStyle name="Komma 3 2" xfId="7" xr:uid="{00000000-0005-0000-0000-000058020000}"/>
    <cellStyle name="Komma 3 2 2" xfId="87" xr:uid="{00000000-0005-0000-0000-000059020000}"/>
    <cellStyle name="Komma 3 2 2 2" xfId="240" xr:uid="{00000000-0005-0000-0000-00005A020000}"/>
    <cellStyle name="Komma 3 2 2 2 2" xfId="463" xr:uid="{00000000-0005-0000-0000-00005B020000}"/>
    <cellStyle name="Komma 3 2 2 2 2 2" xfId="836" xr:uid="{00000000-0005-0000-0000-00005C020000}"/>
    <cellStyle name="Komma 3 2 2 2 2 2 2" xfId="1578" xr:uid="{00000000-0005-0000-0000-00005D020000}"/>
    <cellStyle name="Komma 3 2 2 2 2 3" xfId="1207" xr:uid="{00000000-0005-0000-0000-00005E020000}"/>
    <cellStyle name="Komma 3 2 2 2 3" xfId="641" xr:uid="{00000000-0005-0000-0000-00005F020000}"/>
    <cellStyle name="Komma 3 2 2 2 3 2" xfId="1383" xr:uid="{00000000-0005-0000-0000-000060020000}"/>
    <cellStyle name="Komma 3 2 2 2 4" xfId="1012" xr:uid="{00000000-0005-0000-0000-000061020000}"/>
    <cellStyle name="Komma 3 2 2 3" xfId="349" xr:uid="{00000000-0005-0000-0000-000062020000}"/>
    <cellStyle name="Komma 3 2 2 3 2" xfId="730" xr:uid="{00000000-0005-0000-0000-000063020000}"/>
    <cellStyle name="Komma 3 2 2 3 2 2" xfId="1472" xr:uid="{00000000-0005-0000-0000-000064020000}"/>
    <cellStyle name="Komma 3 2 2 3 3" xfId="1101" xr:uid="{00000000-0005-0000-0000-000065020000}"/>
    <cellStyle name="Komma 3 2 3" xfId="241" xr:uid="{00000000-0005-0000-0000-000066020000}"/>
    <cellStyle name="Komma 3 2 3 2" xfId="464" xr:uid="{00000000-0005-0000-0000-000067020000}"/>
    <cellStyle name="Komma 3 2 3 2 2" xfId="837" xr:uid="{00000000-0005-0000-0000-000068020000}"/>
    <cellStyle name="Komma 3 2 3 2 2 2" xfId="1579" xr:uid="{00000000-0005-0000-0000-000069020000}"/>
    <cellStyle name="Komma 3 2 3 2 3" xfId="1208" xr:uid="{00000000-0005-0000-0000-00006A020000}"/>
    <cellStyle name="Komma 3 2 3 3" xfId="642" xr:uid="{00000000-0005-0000-0000-00006B020000}"/>
    <cellStyle name="Komma 3 2 3 3 2" xfId="1384" xr:uid="{00000000-0005-0000-0000-00006C020000}"/>
    <cellStyle name="Komma 3 2 3 4" xfId="1013" xr:uid="{00000000-0005-0000-0000-00006D020000}"/>
    <cellStyle name="Komma 3 2 4" xfId="306" xr:uid="{00000000-0005-0000-0000-00006E020000}"/>
    <cellStyle name="Komma 3 2 4 2" xfId="687" xr:uid="{00000000-0005-0000-0000-00006F020000}"/>
    <cellStyle name="Komma 3 2 4 2 2" xfId="1429" xr:uid="{00000000-0005-0000-0000-000070020000}"/>
    <cellStyle name="Komma 3 2 4 3" xfId="1058" xr:uid="{00000000-0005-0000-0000-000071020000}"/>
    <cellStyle name="Komma 3 3" xfId="88" xr:uid="{00000000-0005-0000-0000-000072020000}"/>
    <cellStyle name="Komma 3 3 2" xfId="242" xr:uid="{00000000-0005-0000-0000-000073020000}"/>
    <cellStyle name="Komma 3 3 2 2" xfId="465" xr:uid="{00000000-0005-0000-0000-000074020000}"/>
    <cellStyle name="Komma 3 3 2 2 2" xfId="838" xr:uid="{00000000-0005-0000-0000-000075020000}"/>
    <cellStyle name="Komma 3 3 2 2 2 2" xfId="1580" xr:uid="{00000000-0005-0000-0000-000076020000}"/>
    <cellStyle name="Komma 3 3 2 2 3" xfId="1209" xr:uid="{00000000-0005-0000-0000-000077020000}"/>
    <cellStyle name="Komma 3 3 2 3" xfId="643" xr:uid="{00000000-0005-0000-0000-000078020000}"/>
    <cellStyle name="Komma 3 3 2 3 2" xfId="1385" xr:uid="{00000000-0005-0000-0000-000079020000}"/>
    <cellStyle name="Komma 3 3 2 4" xfId="1014" xr:uid="{00000000-0005-0000-0000-00007A020000}"/>
    <cellStyle name="Komma 3 3 3" xfId="350" xr:uid="{00000000-0005-0000-0000-00007B020000}"/>
    <cellStyle name="Komma 3 3 3 2" xfId="731" xr:uid="{00000000-0005-0000-0000-00007C020000}"/>
    <cellStyle name="Komma 3 3 3 2 2" xfId="1473" xr:uid="{00000000-0005-0000-0000-00007D020000}"/>
    <cellStyle name="Komma 3 3 3 3" xfId="1102" xr:uid="{00000000-0005-0000-0000-00007E020000}"/>
    <cellStyle name="Komma 3 4" xfId="243" xr:uid="{00000000-0005-0000-0000-00007F020000}"/>
    <cellStyle name="Komma 3 4 2" xfId="466" xr:uid="{00000000-0005-0000-0000-000080020000}"/>
    <cellStyle name="Komma 3 4 2 2" xfId="839" xr:uid="{00000000-0005-0000-0000-000081020000}"/>
    <cellStyle name="Komma 3 4 2 2 2" xfId="1581" xr:uid="{00000000-0005-0000-0000-000082020000}"/>
    <cellStyle name="Komma 3 4 2 3" xfId="1210" xr:uid="{00000000-0005-0000-0000-000083020000}"/>
    <cellStyle name="Komma 3 4 3" xfId="644" xr:uid="{00000000-0005-0000-0000-000084020000}"/>
    <cellStyle name="Komma 3 4 3 2" xfId="1386" xr:uid="{00000000-0005-0000-0000-000085020000}"/>
    <cellStyle name="Komma 3 4 4" xfId="1015" xr:uid="{00000000-0005-0000-0000-000086020000}"/>
    <cellStyle name="Komma 3 5" xfId="305" xr:uid="{00000000-0005-0000-0000-000087020000}"/>
    <cellStyle name="Komma 3 5 2" xfId="686" xr:uid="{00000000-0005-0000-0000-000088020000}"/>
    <cellStyle name="Komma 3 5 2 2" xfId="1428" xr:uid="{00000000-0005-0000-0000-000089020000}"/>
    <cellStyle name="Komma 3 5 3" xfId="1057" xr:uid="{00000000-0005-0000-0000-00008A020000}"/>
    <cellStyle name="Komma 4" xfId="8" xr:uid="{00000000-0005-0000-0000-00008B020000}"/>
    <cellStyle name="Komma 4 2" xfId="89" xr:uid="{00000000-0005-0000-0000-00008C020000}"/>
    <cellStyle name="Komma 4 2 2" xfId="244" xr:uid="{00000000-0005-0000-0000-00008D020000}"/>
    <cellStyle name="Komma 4 2 2 2" xfId="467" xr:uid="{00000000-0005-0000-0000-00008E020000}"/>
    <cellStyle name="Komma 4 2 2 2 2" xfId="840" xr:uid="{00000000-0005-0000-0000-00008F020000}"/>
    <cellStyle name="Komma 4 2 2 2 2 2" xfId="1582" xr:uid="{00000000-0005-0000-0000-000090020000}"/>
    <cellStyle name="Komma 4 2 2 2 3" xfId="1211" xr:uid="{00000000-0005-0000-0000-000091020000}"/>
    <cellStyle name="Komma 4 2 2 3" xfId="645" xr:uid="{00000000-0005-0000-0000-000092020000}"/>
    <cellStyle name="Komma 4 2 2 3 2" xfId="1387" xr:uid="{00000000-0005-0000-0000-000093020000}"/>
    <cellStyle name="Komma 4 2 2 4" xfId="1016" xr:uid="{00000000-0005-0000-0000-000094020000}"/>
    <cellStyle name="Komma 4 2 3" xfId="351" xr:uid="{00000000-0005-0000-0000-000095020000}"/>
    <cellStyle name="Komma 4 2 3 2" xfId="732" xr:uid="{00000000-0005-0000-0000-000096020000}"/>
    <cellStyle name="Komma 4 2 3 2 2" xfId="1474" xr:uid="{00000000-0005-0000-0000-000097020000}"/>
    <cellStyle name="Komma 4 2 3 3" xfId="1103" xr:uid="{00000000-0005-0000-0000-000098020000}"/>
    <cellStyle name="Komma 4 3" xfId="245" xr:uid="{00000000-0005-0000-0000-000099020000}"/>
    <cellStyle name="Komma 4 3 2" xfId="300" xr:uid="{00000000-0005-0000-0000-00009A020000}"/>
    <cellStyle name="Komma 4 3 2 2" xfId="506" xr:uid="{00000000-0005-0000-0000-00009B020000}"/>
    <cellStyle name="Komma 4 3 2 2 2" xfId="877" xr:uid="{00000000-0005-0000-0000-00009C020000}"/>
    <cellStyle name="Komma 4 3 2 2 2 2" xfId="1619" xr:uid="{00000000-0005-0000-0000-00009D020000}"/>
    <cellStyle name="Komma 4 3 2 2 3" xfId="1248" xr:uid="{00000000-0005-0000-0000-00009E020000}"/>
    <cellStyle name="Komma 4 3 3" xfId="468" xr:uid="{00000000-0005-0000-0000-00009F020000}"/>
    <cellStyle name="Komma 4 3 3 2" xfId="841" xr:uid="{00000000-0005-0000-0000-0000A0020000}"/>
    <cellStyle name="Komma 4 3 3 2 2" xfId="1583" xr:uid="{00000000-0005-0000-0000-0000A1020000}"/>
    <cellStyle name="Komma 4 3 3 3" xfId="1212" xr:uid="{00000000-0005-0000-0000-0000A2020000}"/>
    <cellStyle name="Komma 4 3 4" xfId="646" xr:uid="{00000000-0005-0000-0000-0000A3020000}"/>
    <cellStyle name="Komma 4 3 4 2" xfId="1388" xr:uid="{00000000-0005-0000-0000-0000A4020000}"/>
    <cellStyle name="Komma 4 3 5" xfId="1017" xr:uid="{00000000-0005-0000-0000-0000A5020000}"/>
    <cellStyle name="Komma 4 4" xfId="246" xr:uid="{00000000-0005-0000-0000-0000A6020000}"/>
    <cellStyle name="Komma 4 4 2" xfId="469" xr:uid="{00000000-0005-0000-0000-0000A7020000}"/>
    <cellStyle name="Komma 4 4 2 2" xfId="842" xr:uid="{00000000-0005-0000-0000-0000A8020000}"/>
    <cellStyle name="Komma 4 4 2 2 2" xfId="1584" xr:uid="{00000000-0005-0000-0000-0000A9020000}"/>
    <cellStyle name="Komma 4 4 2 3" xfId="1213" xr:uid="{00000000-0005-0000-0000-0000AA020000}"/>
    <cellStyle name="Komma 4 4 3" xfId="647" xr:uid="{00000000-0005-0000-0000-0000AB020000}"/>
    <cellStyle name="Komma 4 4 3 2" xfId="1389" xr:uid="{00000000-0005-0000-0000-0000AC020000}"/>
    <cellStyle name="Komma 4 4 4" xfId="1018" xr:uid="{00000000-0005-0000-0000-0000AD020000}"/>
    <cellStyle name="Komma 4 5" xfId="307" xr:uid="{00000000-0005-0000-0000-0000AE020000}"/>
    <cellStyle name="Komma 4 5 2" xfId="688" xr:uid="{00000000-0005-0000-0000-0000AF020000}"/>
    <cellStyle name="Komma 4 5 2 2" xfId="1430" xr:uid="{00000000-0005-0000-0000-0000B0020000}"/>
    <cellStyle name="Komma 4 5 3" xfId="1059" xr:uid="{00000000-0005-0000-0000-0000B1020000}"/>
    <cellStyle name="Komma 5" xfId="9" xr:uid="{00000000-0005-0000-0000-0000B2020000}"/>
    <cellStyle name="Komma 5 2" xfId="90" xr:uid="{00000000-0005-0000-0000-0000B3020000}"/>
    <cellStyle name="Komma 5 2 2" xfId="352" xr:uid="{00000000-0005-0000-0000-0000B4020000}"/>
    <cellStyle name="Komma 5 2 2 2" xfId="733" xr:uid="{00000000-0005-0000-0000-0000B5020000}"/>
    <cellStyle name="Komma 5 2 2 2 2" xfId="1475" xr:uid="{00000000-0005-0000-0000-0000B6020000}"/>
    <cellStyle name="Komma 5 2 2 3" xfId="1104" xr:uid="{00000000-0005-0000-0000-0000B7020000}"/>
    <cellStyle name="Komma 5 3" xfId="308" xr:uid="{00000000-0005-0000-0000-0000B8020000}"/>
    <cellStyle name="Komma 5 3 2" xfId="689" xr:uid="{00000000-0005-0000-0000-0000B9020000}"/>
    <cellStyle name="Komma 5 3 2 2" xfId="1431" xr:uid="{00000000-0005-0000-0000-0000BA020000}"/>
    <cellStyle name="Komma 5 3 3" xfId="1060" xr:uid="{00000000-0005-0000-0000-0000BB020000}"/>
    <cellStyle name="Komma 6" xfId="3" xr:uid="{00000000-0005-0000-0000-0000BC020000}"/>
    <cellStyle name="Komma 6 2" xfId="22" xr:uid="{00000000-0005-0000-0000-0000BD020000}"/>
    <cellStyle name="Komma 6 2 2" xfId="313" xr:uid="{00000000-0005-0000-0000-0000BE020000}"/>
    <cellStyle name="Komma 6 2 2 2" xfId="694" xr:uid="{00000000-0005-0000-0000-0000BF020000}"/>
    <cellStyle name="Komma 6 2 2 2 2" xfId="1436" xr:uid="{00000000-0005-0000-0000-0000C0020000}"/>
    <cellStyle name="Komma 6 2 2 3" xfId="1065" xr:uid="{00000000-0005-0000-0000-0000C1020000}"/>
    <cellStyle name="Komma 6 3" xfId="21" xr:uid="{00000000-0005-0000-0000-0000C2020000}"/>
    <cellStyle name="Komma 6 3 2" xfId="312" xr:uid="{00000000-0005-0000-0000-0000C3020000}"/>
    <cellStyle name="Komma 6 3 2 2" xfId="693" xr:uid="{00000000-0005-0000-0000-0000C4020000}"/>
    <cellStyle name="Komma 6 3 2 2 2" xfId="1435" xr:uid="{00000000-0005-0000-0000-0000C5020000}"/>
    <cellStyle name="Komma 6 3 2 3" xfId="1064" xr:uid="{00000000-0005-0000-0000-0000C6020000}"/>
    <cellStyle name="Komma 6 4" xfId="302" xr:uid="{00000000-0005-0000-0000-0000C7020000}"/>
    <cellStyle name="Komma 6 4 2" xfId="683" xr:uid="{00000000-0005-0000-0000-0000C8020000}"/>
    <cellStyle name="Komma 6 4 2 2" xfId="1425" xr:uid="{00000000-0005-0000-0000-0000C9020000}"/>
    <cellStyle name="Komma 6 4 3" xfId="1054" xr:uid="{00000000-0005-0000-0000-0000CA020000}"/>
    <cellStyle name="Komma 7" xfId="91" xr:uid="{00000000-0005-0000-0000-0000CB020000}"/>
    <cellStyle name="Komma 7 2" xfId="353" xr:uid="{00000000-0005-0000-0000-0000CC020000}"/>
    <cellStyle name="Komma 7 2 2" xfId="734" xr:uid="{00000000-0005-0000-0000-0000CD020000}"/>
    <cellStyle name="Komma 7 2 2 2" xfId="1476" xr:uid="{00000000-0005-0000-0000-0000CE020000}"/>
    <cellStyle name="Komma 7 2 3" xfId="1105" xr:uid="{00000000-0005-0000-0000-0000CF020000}"/>
    <cellStyle name="Komma 8" xfId="301" xr:uid="{00000000-0005-0000-0000-0000D0020000}"/>
    <cellStyle name="Komma 8 2" xfId="682" xr:uid="{00000000-0005-0000-0000-0000D1020000}"/>
    <cellStyle name="Komma 8 2 2" xfId="1424" xr:uid="{00000000-0005-0000-0000-0000D2020000}"/>
    <cellStyle name="Komma 8 3" xfId="1053" xr:uid="{00000000-0005-0000-0000-0000D3020000}"/>
    <cellStyle name="Kontrollcelle 2" xfId="247" xr:uid="{00000000-0005-0000-0000-0000D4020000}"/>
    <cellStyle name="Linked Cell" xfId="76" xr:uid="{00000000-0005-0000-0000-0000D5020000}"/>
    <cellStyle name="Merknad 2" xfId="92" xr:uid="{00000000-0005-0000-0000-0000D6020000}"/>
    <cellStyle name="Merknad 2 2" xfId="93" xr:uid="{00000000-0005-0000-0000-0000D7020000}"/>
    <cellStyle name="Merknad 2 2 2" xfId="175" xr:uid="{00000000-0005-0000-0000-0000D8020000}"/>
    <cellStyle name="Merknad 2 2 2 2" xfId="419" xr:uid="{00000000-0005-0000-0000-0000D9020000}"/>
    <cellStyle name="Merknad 2 2 3" xfId="355" xr:uid="{00000000-0005-0000-0000-0000DA020000}"/>
    <cellStyle name="Merknad 2 3" xfId="174" xr:uid="{00000000-0005-0000-0000-0000DB020000}"/>
    <cellStyle name="Merknad 2 3 2" xfId="418" xr:uid="{00000000-0005-0000-0000-0000DC020000}"/>
    <cellStyle name="Merknad 2 4" xfId="354" xr:uid="{00000000-0005-0000-0000-0000DD020000}"/>
    <cellStyle name="Merknad 3" xfId="94" xr:uid="{00000000-0005-0000-0000-0000DE020000}"/>
    <cellStyle name="Merknad 3 2" xfId="176" xr:uid="{00000000-0005-0000-0000-0000DF020000}"/>
    <cellStyle name="Merknad 3 2 2" xfId="420" xr:uid="{00000000-0005-0000-0000-0000E0020000}"/>
    <cellStyle name="Merknad 3 3" xfId="356" xr:uid="{00000000-0005-0000-0000-0000E1020000}"/>
    <cellStyle name="Neutral" xfId="77" xr:uid="{00000000-0005-0000-0000-0000E2020000}"/>
    <cellStyle name="Normal" xfId="0" builtinId="0"/>
    <cellStyle name="Normal 10" xfId="17" xr:uid="{00000000-0005-0000-0000-0000E4020000}"/>
    <cellStyle name="Normal 10 2" xfId="95" xr:uid="{00000000-0005-0000-0000-0000E5020000}"/>
    <cellStyle name="Normal 10 5" xfId="1626" xr:uid="{DAABEC0C-7770-4E15-B64C-7270468ACADF}"/>
    <cellStyle name="Normal 10_Balanse - eiendeler" xfId="96" xr:uid="{00000000-0005-0000-0000-0000E6020000}"/>
    <cellStyle name="Normal 2" xfId="2" xr:uid="{00000000-0005-0000-0000-0000E7020000}"/>
    <cellStyle name="Normal 2 2" xfId="10" xr:uid="{00000000-0005-0000-0000-0000E8020000}"/>
    <cellStyle name="Normal 2 2 2" xfId="97" xr:uid="{00000000-0005-0000-0000-0000E9020000}"/>
    <cellStyle name="Normal 2 2_Balanse - eiendeler" xfId="98" xr:uid="{00000000-0005-0000-0000-0000EA020000}"/>
    <cellStyle name="Normal 2 3" xfId="99" xr:uid="{00000000-0005-0000-0000-0000EB020000}"/>
    <cellStyle name="Normal 2 3 2" xfId="248" xr:uid="{00000000-0005-0000-0000-0000EC020000}"/>
    <cellStyle name="Normal 2 3 2 2" xfId="249" xr:uid="{00000000-0005-0000-0000-0000ED020000}"/>
    <cellStyle name="Normal 2 3 2 2 2" xfId="250" xr:uid="{00000000-0005-0000-0000-0000EE020000}"/>
    <cellStyle name="Normal 2 3 2 2 2 2" xfId="472" xr:uid="{00000000-0005-0000-0000-0000EF020000}"/>
    <cellStyle name="Normal 2 3 2 2 2 2 2" xfId="845" xr:uid="{00000000-0005-0000-0000-0000F0020000}"/>
    <cellStyle name="Normal 2 3 2 2 2 2 2 2" xfId="1587" xr:uid="{00000000-0005-0000-0000-0000F1020000}"/>
    <cellStyle name="Normal 2 3 2 2 2 2 3" xfId="1216" xr:uid="{00000000-0005-0000-0000-0000F2020000}"/>
    <cellStyle name="Normal 2 3 2 2 2 3" xfId="650" xr:uid="{00000000-0005-0000-0000-0000F3020000}"/>
    <cellStyle name="Normal 2 3 2 2 2 3 2" xfId="1392" xr:uid="{00000000-0005-0000-0000-0000F4020000}"/>
    <cellStyle name="Normal 2 3 2 2 2 4" xfId="1021" xr:uid="{00000000-0005-0000-0000-0000F5020000}"/>
    <cellStyle name="Normal 2 3 2 2 3" xfId="471" xr:uid="{00000000-0005-0000-0000-0000F6020000}"/>
    <cellStyle name="Normal 2 3 2 2 3 2" xfId="844" xr:uid="{00000000-0005-0000-0000-0000F7020000}"/>
    <cellStyle name="Normal 2 3 2 2 3 2 2" xfId="1586" xr:uid="{00000000-0005-0000-0000-0000F8020000}"/>
    <cellStyle name="Normal 2 3 2 2 3 3" xfId="1215" xr:uid="{00000000-0005-0000-0000-0000F9020000}"/>
    <cellStyle name="Normal 2 3 2 2 4" xfId="649" xr:uid="{00000000-0005-0000-0000-0000FA020000}"/>
    <cellStyle name="Normal 2 3 2 2 4 2" xfId="1391" xr:uid="{00000000-0005-0000-0000-0000FB020000}"/>
    <cellStyle name="Normal 2 3 2 2 5" xfId="1020" xr:uid="{00000000-0005-0000-0000-0000FC020000}"/>
    <cellStyle name="Normal 2 3 2 3" xfId="251" xr:uid="{00000000-0005-0000-0000-0000FD020000}"/>
    <cellStyle name="Normal 2 3 2 3 2" xfId="473" xr:uid="{00000000-0005-0000-0000-0000FE020000}"/>
    <cellStyle name="Normal 2 3 2 3 2 2" xfId="846" xr:uid="{00000000-0005-0000-0000-0000FF020000}"/>
    <cellStyle name="Normal 2 3 2 3 2 2 2" xfId="1588" xr:uid="{00000000-0005-0000-0000-000000030000}"/>
    <cellStyle name="Normal 2 3 2 3 2 3" xfId="1217" xr:uid="{00000000-0005-0000-0000-000001030000}"/>
    <cellStyle name="Normal 2 3 2 3 3" xfId="651" xr:uid="{00000000-0005-0000-0000-000002030000}"/>
    <cellStyle name="Normal 2 3 2 3 3 2" xfId="1393" xr:uid="{00000000-0005-0000-0000-000003030000}"/>
    <cellStyle name="Normal 2 3 2 3 4" xfId="1022" xr:uid="{00000000-0005-0000-0000-000004030000}"/>
    <cellStyle name="Normal 2 3 2 4" xfId="470" xr:uid="{00000000-0005-0000-0000-000005030000}"/>
    <cellStyle name="Normal 2 3 2 4 2" xfId="843" xr:uid="{00000000-0005-0000-0000-000006030000}"/>
    <cellStyle name="Normal 2 3 2 4 2 2" xfId="1585" xr:uid="{00000000-0005-0000-0000-000007030000}"/>
    <cellStyle name="Normal 2 3 2 4 3" xfId="1214" xr:uid="{00000000-0005-0000-0000-000008030000}"/>
    <cellStyle name="Normal 2 3 2 5" xfId="648" xr:uid="{00000000-0005-0000-0000-000009030000}"/>
    <cellStyle name="Normal 2 3 2 5 2" xfId="1390" xr:uid="{00000000-0005-0000-0000-00000A030000}"/>
    <cellStyle name="Normal 2 3 2 6" xfId="1019" xr:uid="{00000000-0005-0000-0000-00000B030000}"/>
    <cellStyle name="Normal 2 3 3" xfId="252" xr:uid="{00000000-0005-0000-0000-00000C030000}"/>
    <cellStyle name="Normal 2 3 3 2" xfId="253" xr:uid="{00000000-0005-0000-0000-00000D030000}"/>
    <cellStyle name="Normal 2 3 3 2 2" xfId="475" xr:uid="{00000000-0005-0000-0000-00000E030000}"/>
    <cellStyle name="Normal 2 3 3 2 2 2" xfId="848" xr:uid="{00000000-0005-0000-0000-00000F030000}"/>
    <cellStyle name="Normal 2 3 3 2 2 2 2" xfId="1590" xr:uid="{00000000-0005-0000-0000-000010030000}"/>
    <cellStyle name="Normal 2 3 3 2 2 3" xfId="1219" xr:uid="{00000000-0005-0000-0000-000011030000}"/>
    <cellStyle name="Normal 2 3 3 2 3" xfId="653" xr:uid="{00000000-0005-0000-0000-000012030000}"/>
    <cellStyle name="Normal 2 3 3 2 3 2" xfId="1395" xr:uid="{00000000-0005-0000-0000-000013030000}"/>
    <cellStyle name="Normal 2 3 3 2 4" xfId="1024" xr:uid="{00000000-0005-0000-0000-000014030000}"/>
    <cellStyle name="Normal 2 3 3 3" xfId="474" xr:uid="{00000000-0005-0000-0000-000015030000}"/>
    <cellStyle name="Normal 2 3 3 3 2" xfId="847" xr:uid="{00000000-0005-0000-0000-000016030000}"/>
    <cellStyle name="Normal 2 3 3 3 2 2" xfId="1589" xr:uid="{00000000-0005-0000-0000-000017030000}"/>
    <cellStyle name="Normal 2 3 3 3 3" xfId="1218" xr:uid="{00000000-0005-0000-0000-000018030000}"/>
    <cellStyle name="Normal 2 3 3 4" xfId="652" xr:uid="{00000000-0005-0000-0000-000019030000}"/>
    <cellStyle name="Normal 2 3 3 4 2" xfId="1394" xr:uid="{00000000-0005-0000-0000-00001A030000}"/>
    <cellStyle name="Normal 2 3 3 5" xfId="1023" xr:uid="{00000000-0005-0000-0000-00001B030000}"/>
    <cellStyle name="Normal 2 3 4" xfId="254" xr:uid="{00000000-0005-0000-0000-00001C030000}"/>
    <cellStyle name="Normal 2 3 4 2" xfId="476" xr:uid="{00000000-0005-0000-0000-00001D030000}"/>
    <cellStyle name="Normal 2 3 4 2 2" xfId="849" xr:uid="{00000000-0005-0000-0000-00001E030000}"/>
    <cellStyle name="Normal 2 3 4 2 2 2" xfId="1591" xr:uid="{00000000-0005-0000-0000-00001F030000}"/>
    <cellStyle name="Normal 2 3 4 2 3" xfId="1220" xr:uid="{00000000-0005-0000-0000-000020030000}"/>
    <cellStyle name="Normal 2 3 4 3" xfId="654" xr:uid="{00000000-0005-0000-0000-000021030000}"/>
    <cellStyle name="Normal 2 3 4 3 2" xfId="1396" xr:uid="{00000000-0005-0000-0000-000022030000}"/>
    <cellStyle name="Normal 2 3 4 4" xfId="1025" xr:uid="{00000000-0005-0000-0000-000023030000}"/>
    <cellStyle name="Normal 2 4" xfId="20" xr:uid="{00000000-0005-0000-0000-000024030000}"/>
    <cellStyle name="Normal 2 4 2" xfId="131" xr:uid="{00000000-0005-0000-0000-000025030000}"/>
    <cellStyle name="Normal 2 4 2 2" xfId="255" xr:uid="{00000000-0005-0000-0000-000026030000}"/>
    <cellStyle name="Normal 2 4 2 2 2" xfId="256" xr:uid="{00000000-0005-0000-0000-000027030000}"/>
    <cellStyle name="Normal 2 4 2 2 2 2" xfId="478" xr:uid="{00000000-0005-0000-0000-000028030000}"/>
    <cellStyle name="Normal 2 4 2 2 2 2 2" xfId="851" xr:uid="{00000000-0005-0000-0000-000029030000}"/>
    <cellStyle name="Normal 2 4 2 2 2 2 2 2" xfId="1593" xr:uid="{00000000-0005-0000-0000-00002A030000}"/>
    <cellStyle name="Normal 2 4 2 2 2 2 3" xfId="1222" xr:uid="{00000000-0005-0000-0000-00002B030000}"/>
    <cellStyle name="Normal 2 4 2 2 2 3" xfId="656" xr:uid="{00000000-0005-0000-0000-00002C030000}"/>
    <cellStyle name="Normal 2 4 2 2 2 3 2" xfId="1398" xr:uid="{00000000-0005-0000-0000-00002D030000}"/>
    <cellStyle name="Normal 2 4 2 2 2 4" xfId="1027" xr:uid="{00000000-0005-0000-0000-00002E030000}"/>
    <cellStyle name="Normal 2 4 2 2 3" xfId="477" xr:uid="{00000000-0005-0000-0000-00002F030000}"/>
    <cellStyle name="Normal 2 4 2 2 3 2" xfId="850" xr:uid="{00000000-0005-0000-0000-000030030000}"/>
    <cellStyle name="Normal 2 4 2 2 3 2 2" xfId="1592" xr:uid="{00000000-0005-0000-0000-000031030000}"/>
    <cellStyle name="Normal 2 4 2 2 3 3" xfId="1221" xr:uid="{00000000-0005-0000-0000-000032030000}"/>
    <cellStyle name="Normal 2 4 2 2 4" xfId="655" xr:uid="{00000000-0005-0000-0000-000033030000}"/>
    <cellStyle name="Normal 2 4 2 2 4 2" xfId="1397" xr:uid="{00000000-0005-0000-0000-000034030000}"/>
    <cellStyle name="Normal 2 4 2 2 5" xfId="1026" xr:uid="{00000000-0005-0000-0000-000035030000}"/>
    <cellStyle name="Normal 2 4 2 3" xfId="257" xr:uid="{00000000-0005-0000-0000-000036030000}"/>
    <cellStyle name="Normal 2 4 2 3 2" xfId="479" xr:uid="{00000000-0005-0000-0000-000037030000}"/>
    <cellStyle name="Normal 2 4 2 3 2 2" xfId="852" xr:uid="{00000000-0005-0000-0000-000038030000}"/>
    <cellStyle name="Normal 2 4 2 3 2 2 2" xfId="1594" xr:uid="{00000000-0005-0000-0000-000039030000}"/>
    <cellStyle name="Normal 2 4 2 3 2 3" xfId="1223" xr:uid="{00000000-0005-0000-0000-00003A030000}"/>
    <cellStyle name="Normal 2 4 2 3 3" xfId="657" xr:uid="{00000000-0005-0000-0000-00003B030000}"/>
    <cellStyle name="Normal 2 4 2 3 3 2" xfId="1399" xr:uid="{00000000-0005-0000-0000-00003C030000}"/>
    <cellStyle name="Normal 2 4 2 3 4" xfId="1028" xr:uid="{00000000-0005-0000-0000-00003D030000}"/>
    <cellStyle name="Normal 2 4 2 4" xfId="375" xr:uid="{00000000-0005-0000-0000-00003E030000}"/>
    <cellStyle name="Normal 2 4 2 4 2" xfId="753" xr:uid="{00000000-0005-0000-0000-00003F030000}"/>
    <cellStyle name="Normal 2 4 2 4 2 2" xfId="1495" xr:uid="{00000000-0005-0000-0000-000040030000}"/>
    <cellStyle name="Normal 2 4 2 4 3" xfId="1124" xr:uid="{00000000-0005-0000-0000-000041030000}"/>
    <cellStyle name="Normal 2 4 2 5" xfId="558" xr:uid="{00000000-0005-0000-0000-000042030000}"/>
    <cellStyle name="Normal 2 4 2 5 2" xfId="1300" xr:uid="{00000000-0005-0000-0000-000043030000}"/>
    <cellStyle name="Normal 2 4 2 6" xfId="929" xr:uid="{00000000-0005-0000-0000-000044030000}"/>
    <cellStyle name="Normal 2 4 3" xfId="178" xr:uid="{00000000-0005-0000-0000-000045030000}"/>
    <cellStyle name="Normal 2 4 3 2" xfId="258" xr:uid="{00000000-0005-0000-0000-000046030000}"/>
    <cellStyle name="Normal 2 4 3 2 2" xfId="480" xr:uid="{00000000-0005-0000-0000-000047030000}"/>
    <cellStyle name="Normal 2 4 3 2 2 2" xfId="853" xr:uid="{00000000-0005-0000-0000-000048030000}"/>
    <cellStyle name="Normal 2 4 3 2 2 2 2" xfId="1595" xr:uid="{00000000-0005-0000-0000-000049030000}"/>
    <cellStyle name="Normal 2 4 3 2 2 3" xfId="1224" xr:uid="{00000000-0005-0000-0000-00004A030000}"/>
    <cellStyle name="Normal 2 4 3 2 3" xfId="658" xr:uid="{00000000-0005-0000-0000-00004B030000}"/>
    <cellStyle name="Normal 2 4 3 2 3 2" xfId="1400" xr:uid="{00000000-0005-0000-0000-00004C030000}"/>
    <cellStyle name="Normal 2 4 3 2 4" xfId="1029" xr:uid="{00000000-0005-0000-0000-00004D030000}"/>
    <cellStyle name="Normal 2 4 3 3" xfId="422" xr:uid="{00000000-0005-0000-0000-00004E030000}"/>
    <cellStyle name="Normal 2 4 3 3 2" xfId="797" xr:uid="{00000000-0005-0000-0000-00004F030000}"/>
    <cellStyle name="Normal 2 4 3 3 2 2" xfId="1539" xr:uid="{00000000-0005-0000-0000-000050030000}"/>
    <cellStyle name="Normal 2 4 3 3 3" xfId="1168" xr:uid="{00000000-0005-0000-0000-000051030000}"/>
    <cellStyle name="Normal 2 4 3 4" xfId="602" xr:uid="{00000000-0005-0000-0000-000052030000}"/>
    <cellStyle name="Normal 2 4 3 4 2" xfId="1344" xr:uid="{00000000-0005-0000-0000-000053030000}"/>
    <cellStyle name="Normal 2 4 3 5" xfId="973" xr:uid="{00000000-0005-0000-0000-000054030000}"/>
    <cellStyle name="Normal 2 4 4" xfId="259" xr:uid="{00000000-0005-0000-0000-000055030000}"/>
    <cellStyle name="Normal 2 4 4 2" xfId="481" xr:uid="{00000000-0005-0000-0000-000056030000}"/>
    <cellStyle name="Normal 2 4 4 2 2" xfId="854" xr:uid="{00000000-0005-0000-0000-000057030000}"/>
    <cellStyle name="Normal 2 4 4 2 2 2" xfId="1596" xr:uid="{00000000-0005-0000-0000-000058030000}"/>
    <cellStyle name="Normal 2 4 4 2 3" xfId="1225" xr:uid="{00000000-0005-0000-0000-000059030000}"/>
    <cellStyle name="Normal 2 4 4 3" xfId="659" xr:uid="{00000000-0005-0000-0000-00005A030000}"/>
    <cellStyle name="Normal 2 4 4 3 2" xfId="1401" xr:uid="{00000000-0005-0000-0000-00005B030000}"/>
    <cellStyle name="Normal 2 4 4 4" xfId="1030" xr:uid="{00000000-0005-0000-0000-00005C030000}"/>
    <cellStyle name="Normal 2 4 5" xfId="508" xr:uid="{00000000-0005-0000-0000-00005D030000}"/>
    <cellStyle name="Normal 2 4 5 2" xfId="879" xr:uid="{00000000-0005-0000-0000-00005E030000}"/>
    <cellStyle name="Normal 2 4 5 2 2" xfId="1621" xr:uid="{00000000-0005-0000-0000-00005F030000}"/>
    <cellStyle name="Normal 2 4 5 3" xfId="1250" xr:uid="{00000000-0005-0000-0000-000060030000}"/>
    <cellStyle name="Normal 2 4 6" xfId="311" xr:uid="{00000000-0005-0000-0000-000061030000}"/>
    <cellStyle name="Normal 2 4 6 2" xfId="692" xr:uid="{00000000-0005-0000-0000-000062030000}"/>
    <cellStyle name="Normal 2 4 6 2 2" xfId="1434" xr:uid="{00000000-0005-0000-0000-000063030000}"/>
    <cellStyle name="Normal 2 4 6 3" xfId="1063" xr:uid="{00000000-0005-0000-0000-000064030000}"/>
    <cellStyle name="Normal 2 4 7" xfId="512" xr:uid="{00000000-0005-0000-0000-000065030000}"/>
    <cellStyle name="Normal 2 4 7 2" xfId="1254" xr:uid="{00000000-0005-0000-0000-000066030000}"/>
    <cellStyle name="Normal 2 4 8" xfId="883" xr:uid="{00000000-0005-0000-0000-000067030000}"/>
    <cellStyle name="Normal 2 5" xfId="260" xr:uid="{00000000-0005-0000-0000-000068030000}"/>
    <cellStyle name="Normal 2_Balanse - eiendeler" xfId="100" xr:uid="{00000000-0005-0000-0000-000069030000}"/>
    <cellStyle name="Normal 3" xfId="11" xr:uid="{00000000-0005-0000-0000-00006A030000}"/>
    <cellStyle name="Normal 3 2" xfId="12" xr:uid="{00000000-0005-0000-0000-00006B030000}"/>
    <cellStyle name="Normal 3 2 2" xfId="101" xr:uid="{00000000-0005-0000-0000-00006C030000}"/>
    <cellStyle name="Normal 3 2_Balanse - eiendeler" xfId="102" xr:uid="{00000000-0005-0000-0000-00006D030000}"/>
    <cellStyle name="Normal 3 3" xfId="103" xr:uid="{00000000-0005-0000-0000-00006E030000}"/>
    <cellStyle name="Normal 3 3 2" xfId="261" xr:uid="{00000000-0005-0000-0000-00006F030000}"/>
    <cellStyle name="Normal 3_Balanse - eiendeler" xfId="104" xr:uid="{00000000-0005-0000-0000-000070030000}"/>
    <cellStyle name="Normal 4" xfId="13" xr:uid="{00000000-0005-0000-0000-000071030000}"/>
    <cellStyle name="Normal 4 10" xfId="509" xr:uid="{00000000-0005-0000-0000-000072030000}"/>
    <cellStyle name="Normal 4 10 2" xfId="1251" xr:uid="{00000000-0005-0000-0000-000073030000}"/>
    <cellStyle name="Normal 4 11" xfId="880" xr:uid="{00000000-0005-0000-0000-000074030000}"/>
    <cellStyle name="Normal 4 2" xfId="24" xr:uid="{00000000-0005-0000-0000-000075030000}"/>
    <cellStyle name="Normal 4 2 10" xfId="885" xr:uid="{00000000-0005-0000-0000-000076030000}"/>
    <cellStyle name="Normal 4 2 2" xfId="28" xr:uid="{00000000-0005-0000-0000-000077030000}"/>
    <cellStyle name="Normal 4 2 2 2" xfId="105" xr:uid="{00000000-0005-0000-0000-000078030000}"/>
    <cellStyle name="Normal 4 2 2 2 2" xfId="160" xr:uid="{00000000-0005-0000-0000-000079030000}"/>
    <cellStyle name="Normal 4 2 2 2 2 2" xfId="404" xr:uid="{00000000-0005-0000-0000-00007A030000}"/>
    <cellStyle name="Normal 4 2 2 2 2 2 2" xfId="782" xr:uid="{00000000-0005-0000-0000-00007B030000}"/>
    <cellStyle name="Normal 4 2 2 2 2 2 2 2" xfId="1524" xr:uid="{00000000-0005-0000-0000-00007C030000}"/>
    <cellStyle name="Normal 4 2 2 2 2 2 3" xfId="1153" xr:uid="{00000000-0005-0000-0000-00007D030000}"/>
    <cellStyle name="Normal 4 2 2 2 2 3" xfId="587" xr:uid="{00000000-0005-0000-0000-00007E030000}"/>
    <cellStyle name="Normal 4 2 2 2 2 3 2" xfId="1329" xr:uid="{00000000-0005-0000-0000-00007F030000}"/>
    <cellStyle name="Normal 4 2 2 2 2 4" xfId="958" xr:uid="{00000000-0005-0000-0000-000080030000}"/>
    <cellStyle name="Normal 4 2 2 2 3" xfId="357" xr:uid="{00000000-0005-0000-0000-000081030000}"/>
    <cellStyle name="Normal 4 2 2 2 3 2" xfId="735" xr:uid="{00000000-0005-0000-0000-000082030000}"/>
    <cellStyle name="Normal 4 2 2 2 3 2 2" xfId="1477" xr:uid="{00000000-0005-0000-0000-000083030000}"/>
    <cellStyle name="Normal 4 2 2 2 3 3" xfId="1106" xr:uid="{00000000-0005-0000-0000-000084030000}"/>
    <cellStyle name="Normal 4 2 2 2 4" xfId="541" xr:uid="{00000000-0005-0000-0000-000085030000}"/>
    <cellStyle name="Normal 4 2 2 2 4 2" xfId="1283" xr:uid="{00000000-0005-0000-0000-000086030000}"/>
    <cellStyle name="Normal 4 2 2 2 5" xfId="912" xr:uid="{00000000-0005-0000-0000-000087030000}"/>
    <cellStyle name="Normal 4 2 2 3" xfId="137" xr:uid="{00000000-0005-0000-0000-000088030000}"/>
    <cellStyle name="Normal 4 2 2 3 2" xfId="381" xr:uid="{00000000-0005-0000-0000-000089030000}"/>
    <cellStyle name="Normal 4 2 2 3 2 2" xfId="759" xr:uid="{00000000-0005-0000-0000-00008A030000}"/>
    <cellStyle name="Normal 4 2 2 3 2 2 2" xfId="1501" xr:uid="{00000000-0005-0000-0000-00008B030000}"/>
    <cellStyle name="Normal 4 2 2 3 2 3" xfId="1130" xr:uid="{00000000-0005-0000-0000-00008C030000}"/>
    <cellStyle name="Normal 4 2 2 3 3" xfId="564" xr:uid="{00000000-0005-0000-0000-00008D030000}"/>
    <cellStyle name="Normal 4 2 2 3 3 2" xfId="1306" xr:uid="{00000000-0005-0000-0000-00008E030000}"/>
    <cellStyle name="Normal 4 2 2 3 4" xfId="935" xr:uid="{00000000-0005-0000-0000-00008F030000}"/>
    <cellStyle name="Normal 4 2 2 4" xfId="319" xr:uid="{00000000-0005-0000-0000-000090030000}"/>
    <cellStyle name="Normal 4 2 2 4 2" xfId="700" xr:uid="{00000000-0005-0000-0000-000091030000}"/>
    <cellStyle name="Normal 4 2 2 4 2 2" xfId="1442" xr:uid="{00000000-0005-0000-0000-000092030000}"/>
    <cellStyle name="Normal 4 2 2 4 3" xfId="1071" xr:uid="{00000000-0005-0000-0000-000093030000}"/>
    <cellStyle name="Normal 4 2 2 5" xfId="518" xr:uid="{00000000-0005-0000-0000-000094030000}"/>
    <cellStyle name="Normal 4 2 2 5 2" xfId="1260" xr:uid="{00000000-0005-0000-0000-000095030000}"/>
    <cellStyle name="Normal 4 2 2 6" xfId="889" xr:uid="{00000000-0005-0000-0000-000096030000}"/>
    <cellStyle name="Normal 4 2 3" xfId="32" xr:uid="{00000000-0005-0000-0000-000097030000}"/>
    <cellStyle name="Normal 4 2 3 2" xfId="141" xr:uid="{00000000-0005-0000-0000-000098030000}"/>
    <cellStyle name="Normal 4 2 3 2 2" xfId="385" xr:uid="{00000000-0005-0000-0000-000099030000}"/>
    <cellStyle name="Normal 4 2 3 2 2 2" xfId="763" xr:uid="{00000000-0005-0000-0000-00009A030000}"/>
    <cellStyle name="Normal 4 2 3 2 2 2 2" xfId="1505" xr:uid="{00000000-0005-0000-0000-00009B030000}"/>
    <cellStyle name="Normal 4 2 3 2 2 3" xfId="1134" xr:uid="{00000000-0005-0000-0000-00009C030000}"/>
    <cellStyle name="Normal 4 2 3 2 3" xfId="568" xr:uid="{00000000-0005-0000-0000-00009D030000}"/>
    <cellStyle name="Normal 4 2 3 2 3 2" xfId="1310" xr:uid="{00000000-0005-0000-0000-00009E030000}"/>
    <cellStyle name="Normal 4 2 3 2 4" xfId="939" xr:uid="{00000000-0005-0000-0000-00009F030000}"/>
    <cellStyle name="Normal 4 2 3 3" xfId="323" xr:uid="{00000000-0005-0000-0000-0000A0030000}"/>
    <cellStyle name="Normal 4 2 3 3 2" xfId="704" xr:uid="{00000000-0005-0000-0000-0000A1030000}"/>
    <cellStyle name="Normal 4 2 3 3 2 2" xfId="1446" xr:uid="{00000000-0005-0000-0000-0000A2030000}"/>
    <cellStyle name="Normal 4 2 3 3 3" xfId="1075" xr:uid="{00000000-0005-0000-0000-0000A3030000}"/>
    <cellStyle name="Normal 4 2 3 4" xfId="522" xr:uid="{00000000-0005-0000-0000-0000A4030000}"/>
    <cellStyle name="Normal 4 2 3 4 2" xfId="1264" xr:uid="{00000000-0005-0000-0000-0000A5030000}"/>
    <cellStyle name="Normal 4 2 3 5" xfId="893" xr:uid="{00000000-0005-0000-0000-0000A6030000}"/>
    <cellStyle name="Normal 4 2 4" xfId="118" xr:uid="{00000000-0005-0000-0000-0000A7030000}"/>
    <cellStyle name="Normal 4 2 4 2" xfId="164" xr:uid="{00000000-0005-0000-0000-0000A8030000}"/>
    <cellStyle name="Normal 4 2 4 2 2" xfId="408" xr:uid="{00000000-0005-0000-0000-0000A9030000}"/>
    <cellStyle name="Normal 4 2 4 2 2 2" xfId="786" xr:uid="{00000000-0005-0000-0000-0000AA030000}"/>
    <cellStyle name="Normal 4 2 4 2 2 2 2" xfId="1528" xr:uid="{00000000-0005-0000-0000-0000AB030000}"/>
    <cellStyle name="Normal 4 2 4 2 2 3" xfId="1157" xr:uid="{00000000-0005-0000-0000-0000AC030000}"/>
    <cellStyle name="Normal 4 2 4 2 3" xfId="591" xr:uid="{00000000-0005-0000-0000-0000AD030000}"/>
    <cellStyle name="Normal 4 2 4 2 3 2" xfId="1333" xr:uid="{00000000-0005-0000-0000-0000AE030000}"/>
    <cellStyle name="Normal 4 2 4 2 4" xfId="962" xr:uid="{00000000-0005-0000-0000-0000AF030000}"/>
    <cellStyle name="Normal 4 2 4 3" xfId="362" xr:uid="{00000000-0005-0000-0000-0000B0030000}"/>
    <cellStyle name="Normal 4 2 4 3 2" xfId="740" xr:uid="{00000000-0005-0000-0000-0000B1030000}"/>
    <cellStyle name="Normal 4 2 4 3 2 2" xfId="1482" xr:uid="{00000000-0005-0000-0000-0000B2030000}"/>
    <cellStyle name="Normal 4 2 4 3 3" xfId="1111" xr:uid="{00000000-0005-0000-0000-0000B3030000}"/>
    <cellStyle name="Normal 4 2 4 4" xfId="545" xr:uid="{00000000-0005-0000-0000-0000B4030000}"/>
    <cellStyle name="Normal 4 2 4 4 2" xfId="1287" xr:uid="{00000000-0005-0000-0000-0000B5030000}"/>
    <cellStyle name="Normal 4 2 4 5" xfId="916" xr:uid="{00000000-0005-0000-0000-0000B6030000}"/>
    <cellStyle name="Normal 4 2 5" xfId="121" xr:uid="{00000000-0005-0000-0000-0000B7030000}"/>
    <cellStyle name="Normal 4 2 5 2" xfId="167" xr:uid="{00000000-0005-0000-0000-0000B8030000}"/>
    <cellStyle name="Normal 4 2 5 2 2" xfId="411" xr:uid="{00000000-0005-0000-0000-0000B9030000}"/>
    <cellStyle name="Normal 4 2 5 2 2 2" xfId="789" xr:uid="{00000000-0005-0000-0000-0000BA030000}"/>
    <cellStyle name="Normal 4 2 5 2 2 2 2" xfId="1531" xr:uid="{00000000-0005-0000-0000-0000BB030000}"/>
    <cellStyle name="Normal 4 2 5 2 2 3" xfId="1160" xr:uid="{00000000-0005-0000-0000-0000BC030000}"/>
    <cellStyle name="Normal 4 2 5 2 3" xfId="594" xr:uid="{00000000-0005-0000-0000-0000BD030000}"/>
    <cellStyle name="Normal 4 2 5 2 3 2" xfId="1336" xr:uid="{00000000-0005-0000-0000-0000BE030000}"/>
    <cellStyle name="Normal 4 2 5 2 4" xfId="965" xr:uid="{00000000-0005-0000-0000-0000BF030000}"/>
    <cellStyle name="Normal 4 2 5 3" xfId="365" xr:uid="{00000000-0005-0000-0000-0000C0030000}"/>
    <cellStyle name="Normal 4 2 5 3 2" xfId="743" xr:uid="{00000000-0005-0000-0000-0000C1030000}"/>
    <cellStyle name="Normal 4 2 5 3 2 2" xfId="1485" xr:uid="{00000000-0005-0000-0000-0000C2030000}"/>
    <cellStyle name="Normal 4 2 5 3 3" xfId="1114" xr:uid="{00000000-0005-0000-0000-0000C3030000}"/>
    <cellStyle name="Normal 4 2 5 4" xfId="548" xr:uid="{00000000-0005-0000-0000-0000C4030000}"/>
    <cellStyle name="Normal 4 2 5 4 2" xfId="1290" xr:uid="{00000000-0005-0000-0000-0000C5030000}"/>
    <cellStyle name="Normal 4 2 5 5" xfId="919" xr:uid="{00000000-0005-0000-0000-0000C6030000}"/>
    <cellStyle name="Normal 4 2 6" xfId="125" xr:uid="{00000000-0005-0000-0000-0000C7030000}"/>
    <cellStyle name="Normal 4 2 6 2" xfId="171" xr:uid="{00000000-0005-0000-0000-0000C8030000}"/>
    <cellStyle name="Normal 4 2 6 2 2" xfId="415" xr:uid="{00000000-0005-0000-0000-0000C9030000}"/>
    <cellStyle name="Normal 4 2 6 2 2 2" xfId="793" xr:uid="{00000000-0005-0000-0000-0000CA030000}"/>
    <cellStyle name="Normal 4 2 6 2 2 2 2" xfId="1535" xr:uid="{00000000-0005-0000-0000-0000CB030000}"/>
    <cellStyle name="Normal 4 2 6 2 2 3" xfId="1164" xr:uid="{00000000-0005-0000-0000-0000CC030000}"/>
    <cellStyle name="Normal 4 2 6 2 3" xfId="598" xr:uid="{00000000-0005-0000-0000-0000CD030000}"/>
    <cellStyle name="Normal 4 2 6 2 3 2" xfId="1340" xr:uid="{00000000-0005-0000-0000-0000CE030000}"/>
    <cellStyle name="Normal 4 2 6 2 4" xfId="969" xr:uid="{00000000-0005-0000-0000-0000CF030000}"/>
    <cellStyle name="Normal 4 2 6 3" xfId="369" xr:uid="{00000000-0005-0000-0000-0000D0030000}"/>
    <cellStyle name="Normal 4 2 6 3 2" xfId="747" xr:uid="{00000000-0005-0000-0000-0000D1030000}"/>
    <cellStyle name="Normal 4 2 6 3 2 2" xfId="1489" xr:uid="{00000000-0005-0000-0000-0000D2030000}"/>
    <cellStyle name="Normal 4 2 6 3 3" xfId="1118" xr:uid="{00000000-0005-0000-0000-0000D3030000}"/>
    <cellStyle name="Normal 4 2 6 4" xfId="552" xr:uid="{00000000-0005-0000-0000-0000D4030000}"/>
    <cellStyle name="Normal 4 2 6 4 2" xfId="1294" xr:uid="{00000000-0005-0000-0000-0000D5030000}"/>
    <cellStyle name="Normal 4 2 6 5" xfId="923" xr:uid="{00000000-0005-0000-0000-0000D6030000}"/>
    <cellStyle name="Normal 4 2 7" xfId="133" xr:uid="{00000000-0005-0000-0000-0000D7030000}"/>
    <cellStyle name="Normal 4 2 7 2" xfId="377" xr:uid="{00000000-0005-0000-0000-0000D8030000}"/>
    <cellStyle name="Normal 4 2 7 2 2" xfId="755" xr:uid="{00000000-0005-0000-0000-0000D9030000}"/>
    <cellStyle name="Normal 4 2 7 2 2 2" xfId="1497" xr:uid="{00000000-0005-0000-0000-0000DA030000}"/>
    <cellStyle name="Normal 4 2 7 2 3" xfId="1126" xr:uid="{00000000-0005-0000-0000-0000DB030000}"/>
    <cellStyle name="Normal 4 2 7 3" xfId="560" xr:uid="{00000000-0005-0000-0000-0000DC030000}"/>
    <cellStyle name="Normal 4 2 7 3 2" xfId="1302" xr:uid="{00000000-0005-0000-0000-0000DD030000}"/>
    <cellStyle name="Normal 4 2 7 4" xfId="931" xr:uid="{00000000-0005-0000-0000-0000DE030000}"/>
    <cellStyle name="Normal 4 2 8" xfId="315" xr:uid="{00000000-0005-0000-0000-0000DF030000}"/>
    <cellStyle name="Normal 4 2 8 2" xfId="696" xr:uid="{00000000-0005-0000-0000-0000E0030000}"/>
    <cellStyle name="Normal 4 2 8 2 2" xfId="1438" xr:uid="{00000000-0005-0000-0000-0000E1030000}"/>
    <cellStyle name="Normal 4 2 8 3" xfId="1067" xr:uid="{00000000-0005-0000-0000-0000E2030000}"/>
    <cellStyle name="Normal 4 2 9" xfId="514" xr:uid="{00000000-0005-0000-0000-0000E3030000}"/>
    <cellStyle name="Normal 4 2 9 2" xfId="1256" xr:uid="{00000000-0005-0000-0000-0000E4030000}"/>
    <cellStyle name="Normal 4 2_Balanse - eiendeler" xfId="106" xr:uid="{00000000-0005-0000-0000-0000E5030000}"/>
    <cellStyle name="Normal 4 3" xfId="23" xr:uid="{00000000-0005-0000-0000-0000E6030000}"/>
    <cellStyle name="Normal 4 3 2" xfId="107" xr:uid="{00000000-0005-0000-0000-0000E7030000}"/>
    <cellStyle name="Normal 4 3 2 2" xfId="161" xr:uid="{00000000-0005-0000-0000-0000E8030000}"/>
    <cellStyle name="Normal 4 3 2 2 2" xfId="405" xr:uid="{00000000-0005-0000-0000-0000E9030000}"/>
    <cellStyle name="Normal 4 3 2 2 2 2" xfId="783" xr:uid="{00000000-0005-0000-0000-0000EA030000}"/>
    <cellStyle name="Normal 4 3 2 2 2 2 2" xfId="1525" xr:uid="{00000000-0005-0000-0000-0000EB030000}"/>
    <cellStyle name="Normal 4 3 2 2 2 3" xfId="1154" xr:uid="{00000000-0005-0000-0000-0000EC030000}"/>
    <cellStyle name="Normal 4 3 2 2 3" xfId="588" xr:uid="{00000000-0005-0000-0000-0000ED030000}"/>
    <cellStyle name="Normal 4 3 2 2 3 2" xfId="1330" xr:uid="{00000000-0005-0000-0000-0000EE030000}"/>
    <cellStyle name="Normal 4 3 2 2 4" xfId="959" xr:uid="{00000000-0005-0000-0000-0000EF030000}"/>
    <cellStyle name="Normal 4 3 2 3" xfId="358" xr:uid="{00000000-0005-0000-0000-0000F0030000}"/>
    <cellStyle name="Normal 4 3 2 3 2" xfId="736" xr:uid="{00000000-0005-0000-0000-0000F1030000}"/>
    <cellStyle name="Normal 4 3 2 3 2 2" xfId="1478" xr:uid="{00000000-0005-0000-0000-0000F2030000}"/>
    <cellStyle name="Normal 4 3 2 3 3" xfId="1107" xr:uid="{00000000-0005-0000-0000-0000F3030000}"/>
    <cellStyle name="Normal 4 3 2 4" xfId="542" xr:uid="{00000000-0005-0000-0000-0000F4030000}"/>
    <cellStyle name="Normal 4 3 2 4 2" xfId="1284" xr:uid="{00000000-0005-0000-0000-0000F5030000}"/>
    <cellStyle name="Normal 4 3 2 5" xfId="913" xr:uid="{00000000-0005-0000-0000-0000F6030000}"/>
    <cellStyle name="Normal 4 3 3" xfId="132" xr:uid="{00000000-0005-0000-0000-0000F7030000}"/>
    <cellStyle name="Normal 4 3 3 2" xfId="376" xr:uid="{00000000-0005-0000-0000-0000F8030000}"/>
    <cellStyle name="Normal 4 3 3 2 2" xfId="754" xr:uid="{00000000-0005-0000-0000-0000F9030000}"/>
    <cellStyle name="Normal 4 3 3 2 2 2" xfId="1496" xr:uid="{00000000-0005-0000-0000-0000FA030000}"/>
    <cellStyle name="Normal 4 3 3 2 3" xfId="1125" xr:uid="{00000000-0005-0000-0000-0000FB030000}"/>
    <cellStyle name="Normal 4 3 3 3" xfId="559" xr:uid="{00000000-0005-0000-0000-0000FC030000}"/>
    <cellStyle name="Normal 4 3 3 3 2" xfId="1301" xr:uid="{00000000-0005-0000-0000-0000FD030000}"/>
    <cellStyle name="Normal 4 3 3 4" xfId="930" xr:uid="{00000000-0005-0000-0000-0000FE030000}"/>
    <cellStyle name="Normal 4 3 4" xfId="314" xr:uid="{00000000-0005-0000-0000-0000FF030000}"/>
    <cellStyle name="Normal 4 3 4 2" xfId="695" xr:uid="{00000000-0005-0000-0000-000000040000}"/>
    <cellStyle name="Normal 4 3 4 2 2" xfId="1437" xr:uid="{00000000-0005-0000-0000-000001040000}"/>
    <cellStyle name="Normal 4 3 4 3" xfId="1066" xr:uid="{00000000-0005-0000-0000-000002040000}"/>
    <cellStyle name="Normal 4 3 5" xfId="513" xr:uid="{00000000-0005-0000-0000-000003040000}"/>
    <cellStyle name="Normal 4 3 5 2" xfId="1255" xr:uid="{00000000-0005-0000-0000-000004040000}"/>
    <cellStyle name="Normal 4 3 6" xfId="884" xr:uid="{00000000-0005-0000-0000-000005040000}"/>
    <cellStyle name="Normal 4 4" xfId="27" xr:uid="{00000000-0005-0000-0000-000006040000}"/>
    <cellStyle name="Normal 4 4 2" xfId="35" xr:uid="{00000000-0005-0000-0000-000007040000}"/>
    <cellStyle name="Normal 4 4 2 2" xfId="144" xr:uid="{00000000-0005-0000-0000-000008040000}"/>
    <cellStyle name="Normal 4 4 2 2 2" xfId="388" xr:uid="{00000000-0005-0000-0000-000009040000}"/>
    <cellStyle name="Normal 4 4 2 2 2 2" xfId="766" xr:uid="{00000000-0005-0000-0000-00000A040000}"/>
    <cellStyle name="Normal 4 4 2 2 2 2 2" xfId="1508" xr:uid="{00000000-0005-0000-0000-00000B040000}"/>
    <cellStyle name="Normal 4 4 2 2 2 3" xfId="1137" xr:uid="{00000000-0005-0000-0000-00000C040000}"/>
    <cellStyle name="Normal 4 4 2 2 3" xfId="571" xr:uid="{00000000-0005-0000-0000-00000D040000}"/>
    <cellStyle name="Normal 4 4 2 2 3 2" xfId="1313" xr:uid="{00000000-0005-0000-0000-00000E040000}"/>
    <cellStyle name="Normal 4 4 2 2 4" xfId="942" xr:uid="{00000000-0005-0000-0000-00000F040000}"/>
    <cellStyle name="Normal 4 4 2 3" xfId="326" xr:uid="{00000000-0005-0000-0000-000010040000}"/>
    <cellStyle name="Normal 4 4 2 3 2" xfId="707" xr:uid="{00000000-0005-0000-0000-000011040000}"/>
    <cellStyle name="Normal 4 4 2 3 2 2" xfId="1449" xr:uid="{00000000-0005-0000-0000-000012040000}"/>
    <cellStyle name="Normal 4 4 2 3 3" xfId="1078" xr:uid="{00000000-0005-0000-0000-000013040000}"/>
    <cellStyle name="Normal 4 4 2 4" xfId="525" xr:uid="{00000000-0005-0000-0000-000014040000}"/>
    <cellStyle name="Normal 4 4 2 4 2" xfId="1267" xr:uid="{00000000-0005-0000-0000-000015040000}"/>
    <cellStyle name="Normal 4 4 2 5" xfId="896" xr:uid="{00000000-0005-0000-0000-000016040000}"/>
    <cellStyle name="Normal 4 4 3" xfId="136" xr:uid="{00000000-0005-0000-0000-000017040000}"/>
    <cellStyle name="Normal 4 4 3 2" xfId="380" xr:uid="{00000000-0005-0000-0000-000018040000}"/>
    <cellStyle name="Normal 4 4 3 2 2" xfId="758" xr:uid="{00000000-0005-0000-0000-000019040000}"/>
    <cellStyle name="Normal 4 4 3 2 2 2" xfId="1500" xr:uid="{00000000-0005-0000-0000-00001A040000}"/>
    <cellStyle name="Normal 4 4 3 2 3" xfId="1129" xr:uid="{00000000-0005-0000-0000-00001B040000}"/>
    <cellStyle name="Normal 4 4 3 3" xfId="563" xr:uid="{00000000-0005-0000-0000-00001C040000}"/>
    <cellStyle name="Normal 4 4 3 3 2" xfId="1305" xr:uid="{00000000-0005-0000-0000-00001D040000}"/>
    <cellStyle name="Normal 4 4 3 4" xfId="934" xr:uid="{00000000-0005-0000-0000-00001E040000}"/>
    <cellStyle name="Normal 4 4 4" xfId="318" xr:uid="{00000000-0005-0000-0000-00001F040000}"/>
    <cellStyle name="Normal 4 4 4 2" xfId="699" xr:uid="{00000000-0005-0000-0000-000020040000}"/>
    <cellStyle name="Normal 4 4 4 2 2" xfId="1441" xr:uid="{00000000-0005-0000-0000-000021040000}"/>
    <cellStyle name="Normal 4 4 4 3" xfId="1070" xr:uid="{00000000-0005-0000-0000-000022040000}"/>
    <cellStyle name="Normal 4 4 5" xfId="517" xr:uid="{00000000-0005-0000-0000-000023040000}"/>
    <cellStyle name="Normal 4 4 5 2" xfId="1259" xr:uid="{00000000-0005-0000-0000-000024040000}"/>
    <cellStyle name="Normal 4 4 6" xfId="888" xr:uid="{00000000-0005-0000-0000-000025040000}"/>
    <cellStyle name="Normal 4 5" xfId="31" xr:uid="{00000000-0005-0000-0000-000026040000}"/>
    <cellStyle name="Normal 4 5 2" xfId="140" xr:uid="{00000000-0005-0000-0000-000027040000}"/>
    <cellStyle name="Normal 4 5 2 2" xfId="384" xr:uid="{00000000-0005-0000-0000-000028040000}"/>
    <cellStyle name="Normal 4 5 2 2 2" xfId="762" xr:uid="{00000000-0005-0000-0000-000029040000}"/>
    <cellStyle name="Normal 4 5 2 2 2 2" xfId="1504" xr:uid="{00000000-0005-0000-0000-00002A040000}"/>
    <cellStyle name="Normal 4 5 2 2 3" xfId="1133" xr:uid="{00000000-0005-0000-0000-00002B040000}"/>
    <cellStyle name="Normal 4 5 2 3" xfId="567" xr:uid="{00000000-0005-0000-0000-00002C040000}"/>
    <cellStyle name="Normal 4 5 2 3 2" xfId="1309" xr:uid="{00000000-0005-0000-0000-00002D040000}"/>
    <cellStyle name="Normal 4 5 2 4" xfId="938" xr:uid="{00000000-0005-0000-0000-00002E040000}"/>
    <cellStyle name="Normal 4 5 3" xfId="322" xr:uid="{00000000-0005-0000-0000-00002F040000}"/>
    <cellStyle name="Normal 4 5 3 2" xfId="703" xr:uid="{00000000-0005-0000-0000-000030040000}"/>
    <cellStyle name="Normal 4 5 3 2 2" xfId="1445" xr:uid="{00000000-0005-0000-0000-000031040000}"/>
    <cellStyle name="Normal 4 5 3 3" xfId="1074" xr:uid="{00000000-0005-0000-0000-000032040000}"/>
    <cellStyle name="Normal 4 5 4" xfId="521" xr:uid="{00000000-0005-0000-0000-000033040000}"/>
    <cellStyle name="Normal 4 5 4 2" xfId="1263" xr:uid="{00000000-0005-0000-0000-000034040000}"/>
    <cellStyle name="Normal 4 5 5" xfId="892" xr:uid="{00000000-0005-0000-0000-000035040000}"/>
    <cellStyle name="Normal 4 6" xfId="120" xr:uid="{00000000-0005-0000-0000-000036040000}"/>
    <cellStyle name="Normal 4 6 2" xfId="166" xr:uid="{00000000-0005-0000-0000-000037040000}"/>
    <cellStyle name="Normal 4 6 2 2" xfId="410" xr:uid="{00000000-0005-0000-0000-000038040000}"/>
    <cellStyle name="Normal 4 6 2 2 2" xfId="788" xr:uid="{00000000-0005-0000-0000-000039040000}"/>
    <cellStyle name="Normal 4 6 2 2 2 2" xfId="1530" xr:uid="{00000000-0005-0000-0000-00003A040000}"/>
    <cellStyle name="Normal 4 6 2 2 3" xfId="1159" xr:uid="{00000000-0005-0000-0000-00003B040000}"/>
    <cellStyle name="Normal 4 6 2 3" xfId="593" xr:uid="{00000000-0005-0000-0000-00003C040000}"/>
    <cellStyle name="Normal 4 6 2 3 2" xfId="1335" xr:uid="{00000000-0005-0000-0000-00003D040000}"/>
    <cellStyle name="Normal 4 6 2 4" xfId="964" xr:uid="{00000000-0005-0000-0000-00003E040000}"/>
    <cellStyle name="Normal 4 6 3" xfId="364" xr:uid="{00000000-0005-0000-0000-00003F040000}"/>
    <cellStyle name="Normal 4 6 3 2" xfId="742" xr:uid="{00000000-0005-0000-0000-000040040000}"/>
    <cellStyle name="Normal 4 6 3 2 2" xfId="1484" xr:uid="{00000000-0005-0000-0000-000041040000}"/>
    <cellStyle name="Normal 4 6 3 3" xfId="1113" xr:uid="{00000000-0005-0000-0000-000042040000}"/>
    <cellStyle name="Normal 4 6 4" xfId="547" xr:uid="{00000000-0005-0000-0000-000043040000}"/>
    <cellStyle name="Normal 4 6 4 2" xfId="1289" xr:uid="{00000000-0005-0000-0000-000044040000}"/>
    <cellStyle name="Normal 4 6 5" xfId="918" xr:uid="{00000000-0005-0000-0000-000045040000}"/>
    <cellStyle name="Normal 4 7" xfId="124" xr:uid="{00000000-0005-0000-0000-000046040000}"/>
    <cellStyle name="Normal 4 7 2" xfId="170" xr:uid="{00000000-0005-0000-0000-000047040000}"/>
    <cellStyle name="Normal 4 7 2 2" xfId="414" xr:uid="{00000000-0005-0000-0000-000048040000}"/>
    <cellStyle name="Normal 4 7 2 2 2" xfId="792" xr:uid="{00000000-0005-0000-0000-000049040000}"/>
    <cellStyle name="Normal 4 7 2 2 2 2" xfId="1534" xr:uid="{00000000-0005-0000-0000-00004A040000}"/>
    <cellStyle name="Normal 4 7 2 2 3" xfId="1163" xr:uid="{00000000-0005-0000-0000-00004B040000}"/>
    <cellStyle name="Normal 4 7 2 3" xfId="597" xr:uid="{00000000-0005-0000-0000-00004C040000}"/>
    <cellStyle name="Normal 4 7 2 3 2" xfId="1339" xr:uid="{00000000-0005-0000-0000-00004D040000}"/>
    <cellStyle name="Normal 4 7 2 4" xfId="968" xr:uid="{00000000-0005-0000-0000-00004E040000}"/>
    <cellStyle name="Normal 4 7 3" xfId="368" xr:uid="{00000000-0005-0000-0000-00004F040000}"/>
    <cellStyle name="Normal 4 7 3 2" xfId="746" xr:uid="{00000000-0005-0000-0000-000050040000}"/>
    <cellStyle name="Normal 4 7 3 2 2" xfId="1488" xr:uid="{00000000-0005-0000-0000-000051040000}"/>
    <cellStyle name="Normal 4 7 3 3" xfId="1117" xr:uid="{00000000-0005-0000-0000-000052040000}"/>
    <cellStyle name="Normal 4 7 4" xfId="551" xr:uid="{00000000-0005-0000-0000-000053040000}"/>
    <cellStyle name="Normal 4 7 4 2" xfId="1293" xr:uid="{00000000-0005-0000-0000-000054040000}"/>
    <cellStyle name="Normal 4 7 5" xfId="922" xr:uid="{00000000-0005-0000-0000-000055040000}"/>
    <cellStyle name="Normal 4 8" xfId="128" xr:uid="{00000000-0005-0000-0000-000056040000}"/>
    <cellStyle name="Normal 4 8 2" xfId="372" xr:uid="{00000000-0005-0000-0000-000057040000}"/>
    <cellStyle name="Normal 4 8 2 2" xfId="750" xr:uid="{00000000-0005-0000-0000-000058040000}"/>
    <cellStyle name="Normal 4 8 2 2 2" xfId="1492" xr:uid="{00000000-0005-0000-0000-000059040000}"/>
    <cellStyle name="Normal 4 8 2 3" xfId="1121" xr:uid="{00000000-0005-0000-0000-00005A040000}"/>
    <cellStyle name="Normal 4 8 3" xfId="555" xr:uid="{00000000-0005-0000-0000-00005B040000}"/>
    <cellStyle name="Normal 4 8 3 2" xfId="1297" xr:uid="{00000000-0005-0000-0000-00005C040000}"/>
    <cellStyle name="Normal 4 8 4" xfId="926" xr:uid="{00000000-0005-0000-0000-00005D040000}"/>
    <cellStyle name="Normal 4 9" xfId="309" xr:uid="{00000000-0005-0000-0000-00005E040000}"/>
    <cellStyle name="Normal 4 9 2" xfId="690" xr:uid="{00000000-0005-0000-0000-00005F040000}"/>
    <cellStyle name="Normal 4 9 2 2" xfId="1432" xr:uid="{00000000-0005-0000-0000-000060040000}"/>
    <cellStyle name="Normal 4 9 3" xfId="1061" xr:uid="{00000000-0005-0000-0000-000061040000}"/>
    <cellStyle name="Normal 4_Balanse - eiendeler" xfId="108" xr:uid="{00000000-0005-0000-0000-000062040000}"/>
    <cellStyle name="Normal 5" xfId="16" xr:uid="{00000000-0005-0000-0000-000063040000}"/>
    <cellStyle name="Normal 5 10" xfId="299" xr:uid="{00000000-0005-0000-0000-000064040000}"/>
    <cellStyle name="Normal 5 10 2" xfId="505" xr:uid="{00000000-0005-0000-0000-000065040000}"/>
    <cellStyle name="Normal 5 10 2 2" xfId="876" xr:uid="{00000000-0005-0000-0000-000066040000}"/>
    <cellStyle name="Normal 5 10 2 2 2" xfId="1618" xr:uid="{00000000-0005-0000-0000-000067040000}"/>
    <cellStyle name="Normal 5 10 2 2 2 2" xfId="1622" xr:uid="{A4E53DDB-A76D-423F-B416-91639D8A5464}"/>
    <cellStyle name="Normal 5 10 2 3" xfId="1247" xr:uid="{00000000-0005-0000-0000-000068040000}"/>
    <cellStyle name="Normal 5 10 3" xfId="681" xr:uid="{00000000-0005-0000-0000-000069040000}"/>
    <cellStyle name="Normal 5 10 3 2" xfId="1423" xr:uid="{00000000-0005-0000-0000-00006A040000}"/>
    <cellStyle name="Normal 5 10 4" xfId="1052" xr:uid="{00000000-0005-0000-0000-00006B040000}"/>
    <cellStyle name="Normal 5 11" xfId="310" xr:uid="{00000000-0005-0000-0000-00006C040000}"/>
    <cellStyle name="Normal 5 11 2" xfId="691" xr:uid="{00000000-0005-0000-0000-00006D040000}"/>
    <cellStyle name="Normal 5 11 2 2" xfId="1433" xr:uid="{00000000-0005-0000-0000-00006E040000}"/>
    <cellStyle name="Normal 5 11 3" xfId="1062" xr:uid="{00000000-0005-0000-0000-00006F040000}"/>
    <cellStyle name="Normal 5 12" xfId="510" xr:uid="{00000000-0005-0000-0000-000070040000}"/>
    <cellStyle name="Normal 5 12 2" xfId="1252" xr:uid="{00000000-0005-0000-0000-000071040000}"/>
    <cellStyle name="Normal 5 13" xfId="881" xr:uid="{00000000-0005-0000-0000-000072040000}"/>
    <cellStyle name="Normal 5 2" xfId="26" xr:uid="{00000000-0005-0000-0000-000073040000}"/>
    <cellStyle name="Normal 5 2 10" xfId="887" xr:uid="{00000000-0005-0000-0000-000074040000}"/>
    <cellStyle name="Normal 5 2 2" xfId="30" xr:uid="{00000000-0005-0000-0000-000075040000}"/>
    <cellStyle name="Normal 5 2 2 2" xfId="109" xr:uid="{00000000-0005-0000-0000-000076040000}"/>
    <cellStyle name="Normal 5 2 2 2 2" xfId="162" xr:uid="{00000000-0005-0000-0000-000077040000}"/>
    <cellStyle name="Normal 5 2 2 2 2 2" xfId="406" xr:uid="{00000000-0005-0000-0000-000078040000}"/>
    <cellStyle name="Normal 5 2 2 2 2 2 2" xfId="784" xr:uid="{00000000-0005-0000-0000-000079040000}"/>
    <cellStyle name="Normal 5 2 2 2 2 2 2 2" xfId="1526" xr:uid="{00000000-0005-0000-0000-00007A040000}"/>
    <cellStyle name="Normal 5 2 2 2 2 2 3" xfId="1155" xr:uid="{00000000-0005-0000-0000-00007B040000}"/>
    <cellStyle name="Normal 5 2 2 2 2 3" xfId="589" xr:uid="{00000000-0005-0000-0000-00007C040000}"/>
    <cellStyle name="Normal 5 2 2 2 2 3 2" xfId="1331" xr:uid="{00000000-0005-0000-0000-00007D040000}"/>
    <cellStyle name="Normal 5 2 2 2 2 4" xfId="960" xr:uid="{00000000-0005-0000-0000-00007E040000}"/>
    <cellStyle name="Normal 5 2 2 2 3" xfId="359" xr:uid="{00000000-0005-0000-0000-00007F040000}"/>
    <cellStyle name="Normal 5 2 2 2 3 2" xfId="737" xr:uid="{00000000-0005-0000-0000-000080040000}"/>
    <cellStyle name="Normal 5 2 2 2 3 2 2" xfId="1479" xr:uid="{00000000-0005-0000-0000-000081040000}"/>
    <cellStyle name="Normal 5 2 2 2 3 3" xfId="1108" xr:uid="{00000000-0005-0000-0000-000082040000}"/>
    <cellStyle name="Normal 5 2 2 2 4" xfId="543" xr:uid="{00000000-0005-0000-0000-000083040000}"/>
    <cellStyle name="Normal 5 2 2 2 4 2" xfId="1285" xr:uid="{00000000-0005-0000-0000-000084040000}"/>
    <cellStyle name="Normal 5 2 2 2 5" xfId="914" xr:uid="{00000000-0005-0000-0000-000085040000}"/>
    <cellStyle name="Normal 5 2 2 3" xfId="139" xr:uid="{00000000-0005-0000-0000-000086040000}"/>
    <cellStyle name="Normal 5 2 2 3 2" xfId="383" xr:uid="{00000000-0005-0000-0000-000087040000}"/>
    <cellStyle name="Normal 5 2 2 3 2 2" xfId="761" xr:uid="{00000000-0005-0000-0000-000088040000}"/>
    <cellStyle name="Normal 5 2 2 3 2 2 2" xfId="1503" xr:uid="{00000000-0005-0000-0000-000089040000}"/>
    <cellStyle name="Normal 5 2 2 3 2 3" xfId="1132" xr:uid="{00000000-0005-0000-0000-00008A040000}"/>
    <cellStyle name="Normal 5 2 2 3 3" xfId="566" xr:uid="{00000000-0005-0000-0000-00008B040000}"/>
    <cellStyle name="Normal 5 2 2 3 3 2" xfId="1308" xr:uid="{00000000-0005-0000-0000-00008C040000}"/>
    <cellStyle name="Normal 5 2 2 3 4" xfId="937" xr:uid="{00000000-0005-0000-0000-00008D040000}"/>
    <cellStyle name="Normal 5 2 2 4" xfId="321" xr:uid="{00000000-0005-0000-0000-00008E040000}"/>
    <cellStyle name="Normal 5 2 2 4 2" xfId="702" xr:uid="{00000000-0005-0000-0000-00008F040000}"/>
    <cellStyle name="Normal 5 2 2 4 2 2" xfId="1444" xr:uid="{00000000-0005-0000-0000-000090040000}"/>
    <cellStyle name="Normal 5 2 2 4 3" xfId="1073" xr:uid="{00000000-0005-0000-0000-000091040000}"/>
    <cellStyle name="Normal 5 2 2 5" xfId="520" xr:uid="{00000000-0005-0000-0000-000092040000}"/>
    <cellStyle name="Normal 5 2 2 5 2" xfId="1262" xr:uid="{00000000-0005-0000-0000-000093040000}"/>
    <cellStyle name="Normal 5 2 2 6" xfId="891" xr:uid="{00000000-0005-0000-0000-000094040000}"/>
    <cellStyle name="Normal 5 2 3" xfId="34" xr:uid="{00000000-0005-0000-0000-000095040000}"/>
    <cellStyle name="Normal 5 2 3 2" xfId="40" xr:uid="{00000000-0005-0000-0000-000096040000}"/>
    <cellStyle name="Normal 5 2 3 3" xfId="143" xr:uid="{00000000-0005-0000-0000-000097040000}"/>
    <cellStyle name="Normal 5 2 3 3 2" xfId="387" xr:uid="{00000000-0005-0000-0000-000098040000}"/>
    <cellStyle name="Normal 5 2 3 3 2 2" xfId="765" xr:uid="{00000000-0005-0000-0000-000099040000}"/>
    <cellStyle name="Normal 5 2 3 3 2 2 2" xfId="1507" xr:uid="{00000000-0005-0000-0000-00009A040000}"/>
    <cellStyle name="Normal 5 2 3 3 2 3" xfId="1136" xr:uid="{00000000-0005-0000-0000-00009B040000}"/>
    <cellStyle name="Normal 5 2 3 3 3" xfId="570" xr:uid="{00000000-0005-0000-0000-00009C040000}"/>
    <cellStyle name="Normal 5 2 3 3 3 2" xfId="1312" xr:uid="{00000000-0005-0000-0000-00009D040000}"/>
    <cellStyle name="Normal 5 2 3 3 4" xfId="941" xr:uid="{00000000-0005-0000-0000-00009E040000}"/>
    <cellStyle name="Normal 5 2 3 4" xfId="325" xr:uid="{00000000-0005-0000-0000-00009F040000}"/>
    <cellStyle name="Normal 5 2 3 4 2" xfId="706" xr:uid="{00000000-0005-0000-0000-0000A0040000}"/>
    <cellStyle name="Normal 5 2 3 4 2 2" xfId="1448" xr:uid="{00000000-0005-0000-0000-0000A1040000}"/>
    <cellStyle name="Normal 5 2 3 4 3" xfId="1077" xr:uid="{00000000-0005-0000-0000-0000A2040000}"/>
    <cellStyle name="Normal 5 2 3 5" xfId="524" xr:uid="{00000000-0005-0000-0000-0000A3040000}"/>
    <cellStyle name="Normal 5 2 3 5 2" xfId="1266" xr:uid="{00000000-0005-0000-0000-0000A4040000}"/>
    <cellStyle name="Normal 5 2 3 6" xfId="895" xr:uid="{00000000-0005-0000-0000-0000A5040000}"/>
    <cellStyle name="Normal 5 2 4" xfId="119" xr:uid="{00000000-0005-0000-0000-0000A6040000}"/>
    <cellStyle name="Normal 5 2 4 2" xfId="165" xr:uid="{00000000-0005-0000-0000-0000A7040000}"/>
    <cellStyle name="Normal 5 2 4 2 2" xfId="409" xr:uid="{00000000-0005-0000-0000-0000A8040000}"/>
    <cellStyle name="Normal 5 2 4 2 2 2" xfId="787" xr:uid="{00000000-0005-0000-0000-0000A9040000}"/>
    <cellStyle name="Normal 5 2 4 2 2 2 2" xfId="1529" xr:uid="{00000000-0005-0000-0000-0000AA040000}"/>
    <cellStyle name="Normal 5 2 4 2 2 3" xfId="1158" xr:uid="{00000000-0005-0000-0000-0000AB040000}"/>
    <cellStyle name="Normal 5 2 4 2 3" xfId="592" xr:uid="{00000000-0005-0000-0000-0000AC040000}"/>
    <cellStyle name="Normal 5 2 4 2 3 2" xfId="1334" xr:uid="{00000000-0005-0000-0000-0000AD040000}"/>
    <cellStyle name="Normal 5 2 4 2 4" xfId="963" xr:uid="{00000000-0005-0000-0000-0000AE040000}"/>
    <cellStyle name="Normal 5 2 4 3" xfId="363" xr:uid="{00000000-0005-0000-0000-0000AF040000}"/>
    <cellStyle name="Normal 5 2 4 3 2" xfId="741" xr:uid="{00000000-0005-0000-0000-0000B0040000}"/>
    <cellStyle name="Normal 5 2 4 3 2 2" xfId="1483" xr:uid="{00000000-0005-0000-0000-0000B1040000}"/>
    <cellStyle name="Normal 5 2 4 3 3" xfId="1112" xr:uid="{00000000-0005-0000-0000-0000B2040000}"/>
    <cellStyle name="Normal 5 2 4 4" xfId="546" xr:uid="{00000000-0005-0000-0000-0000B3040000}"/>
    <cellStyle name="Normal 5 2 4 4 2" xfId="1288" xr:uid="{00000000-0005-0000-0000-0000B4040000}"/>
    <cellStyle name="Normal 5 2 4 5" xfId="917" xr:uid="{00000000-0005-0000-0000-0000B5040000}"/>
    <cellStyle name="Normal 5 2 5" xfId="123" xr:uid="{00000000-0005-0000-0000-0000B6040000}"/>
    <cellStyle name="Normal 5 2 5 2" xfId="169" xr:uid="{00000000-0005-0000-0000-0000B7040000}"/>
    <cellStyle name="Normal 5 2 5 2 2" xfId="413" xr:uid="{00000000-0005-0000-0000-0000B8040000}"/>
    <cellStyle name="Normal 5 2 5 2 2 2" xfId="791" xr:uid="{00000000-0005-0000-0000-0000B9040000}"/>
    <cellStyle name="Normal 5 2 5 2 2 2 2" xfId="1533" xr:uid="{00000000-0005-0000-0000-0000BA040000}"/>
    <cellStyle name="Normal 5 2 5 2 2 3" xfId="1162" xr:uid="{00000000-0005-0000-0000-0000BB040000}"/>
    <cellStyle name="Normal 5 2 5 2 3" xfId="596" xr:uid="{00000000-0005-0000-0000-0000BC040000}"/>
    <cellStyle name="Normal 5 2 5 2 3 2" xfId="1338" xr:uid="{00000000-0005-0000-0000-0000BD040000}"/>
    <cellStyle name="Normal 5 2 5 2 4" xfId="967" xr:uid="{00000000-0005-0000-0000-0000BE040000}"/>
    <cellStyle name="Normal 5 2 5 3" xfId="367" xr:uid="{00000000-0005-0000-0000-0000BF040000}"/>
    <cellStyle name="Normal 5 2 5 3 2" xfId="745" xr:uid="{00000000-0005-0000-0000-0000C0040000}"/>
    <cellStyle name="Normal 5 2 5 3 2 2" xfId="1487" xr:uid="{00000000-0005-0000-0000-0000C1040000}"/>
    <cellStyle name="Normal 5 2 5 3 3" xfId="1116" xr:uid="{00000000-0005-0000-0000-0000C2040000}"/>
    <cellStyle name="Normal 5 2 5 4" xfId="550" xr:uid="{00000000-0005-0000-0000-0000C3040000}"/>
    <cellStyle name="Normal 5 2 5 4 2" xfId="1292" xr:uid="{00000000-0005-0000-0000-0000C4040000}"/>
    <cellStyle name="Normal 5 2 5 5" xfId="921" xr:uid="{00000000-0005-0000-0000-0000C5040000}"/>
    <cellStyle name="Normal 5 2 6" xfId="127" xr:uid="{00000000-0005-0000-0000-0000C6040000}"/>
    <cellStyle name="Normal 5 2 6 2" xfId="173" xr:uid="{00000000-0005-0000-0000-0000C7040000}"/>
    <cellStyle name="Normal 5 2 6 2 2" xfId="417" xr:uid="{00000000-0005-0000-0000-0000C8040000}"/>
    <cellStyle name="Normal 5 2 6 2 2 2" xfId="795" xr:uid="{00000000-0005-0000-0000-0000C9040000}"/>
    <cellStyle name="Normal 5 2 6 2 2 2 2" xfId="1537" xr:uid="{00000000-0005-0000-0000-0000CA040000}"/>
    <cellStyle name="Normal 5 2 6 2 2 3" xfId="1166" xr:uid="{00000000-0005-0000-0000-0000CB040000}"/>
    <cellStyle name="Normal 5 2 6 2 3" xfId="600" xr:uid="{00000000-0005-0000-0000-0000CC040000}"/>
    <cellStyle name="Normal 5 2 6 2 3 2" xfId="1342" xr:uid="{00000000-0005-0000-0000-0000CD040000}"/>
    <cellStyle name="Normal 5 2 6 2 4" xfId="971" xr:uid="{00000000-0005-0000-0000-0000CE040000}"/>
    <cellStyle name="Normal 5 2 6 3" xfId="371" xr:uid="{00000000-0005-0000-0000-0000CF040000}"/>
    <cellStyle name="Normal 5 2 6 3 2" xfId="749" xr:uid="{00000000-0005-0000-0000-0000D0040000}"/>
    <cellStyle name="Normal 5 2 6 3 2 2" xfId="1491" xr:uid="{00000000-0005-0000-0000-0000D1040000}"/>
    <cellStyle name="Normal 5 2 6 3 3" xfId="1120" xr:uid="{00000000-0005-0000-0000-0000D2040000}"/>
    <cellStyle name="Normal 5 2 6 4" xfId="554" xr:uid="{00000000-0005-0000-0000-0000D3040000}"/>
    <cellStyle name="Normal 5 2 6 4 2" xfId="1296" xr:uid="{00000000-0005-0000-0000-0000D4040000}"/>
    <cellStyle name="Normal 5 2 6 5" xfId="925" xr:uid="{00000000-0005-0000-0000-0000D5040000}"/>
    <cellStyle name="Normal 5 2 7" xfId="135" xr:uid="{00000000-0005-0000-0000-0000D6040000}"/>
    <cellStyle name="Normal 5 2 7 2" xfId="379" xr:uid="{00000000-0005-0000-0000-0000D7040000}"/>
    <cellStyle name="Normal 5 2 7 2 2" xfId="757" xr:uid="{00000000-0005-0000-0000-0000D8040000}"/>
    <cellStyle name="Normal 5 2 7 2 2 2" xfId="1499" xr:uid="{00000000-0005-0000-0000-0000D9040000}"/>
    <cellStyle name="Normal 5 2 7 2 3" xfId="1128" xr:uid="{00000000-0005-0000-0000-0000DA040000}"/>
    <cellStyle name="Normal 5 2 7 3" xfId="562" xr:uid="{00000000-0005-0000-0000-0000DB040000}"/>
    <cellStyle name="Normal 5 2 7 3 2" xfId="1304" xr:uid="{00000000-0005-0000-0000-0000DC040000}"/>
    <cellStyle name="Normal 5 2 7 4" xfId="933" xr:uid="{00000000-0005-0000-0000-0000DD040000}"/>
    <cellStyle name="Normal 5 2 8" xfId="317" xr:uid="{00000000-0005-0000-0000-0000DE040000}"/>
    <cellStyle name="Normal 5 2 8 2" xfId="698" xr:uid="{00000000-0005-0000-0000-0000DF040000}"/>
    <cellStyle name="Normal 5 2 8 2 2" xfId="1440" xr:uid="{00000000-0005-0000-0000-0000E0040000}"/>
    <cellStyle name="Normal 5 2 8 3" xfId="1069" xr:uid="{00000000-0005-0000-0000-0000E1040000}"/>
    <cellStyle name="Normal 5 2 9" xfId="516" xr:uid="{00000000-0005-0000-0000-0000E2040000}"/>
    <cellStyle name="Normal 5 2 9 2" xfId="1258" xr:uid="{00000000-0005-0000-0000-0000E3040000}"/>
    <cellStyle name="Normal 5 2_Balanse - eiendeler" xfId="110" xr:uid="{00000000-0005-0000-0000-0000E4040000}"/>
    <cellStyle name="Normal 5 3" xfId="25" xr:uid="{00000000-0005-0000-0000-0000E5040000}"/>
    <cellStyle name="Normal 5 3 2" xfId="111" xr:uid="{00000000-0005-0000-0000-0000E6040000}"/>
    <cellStyle name="Normal 5 3 2 2" xfId="163" xr:uid="{00000000-0005-0000-0000-0000E7040000}"/>
    <cellStyle name="Normal 5 3 2 2 2" xfId="407" xr:uid="{00000000-0005-0000-0000-0000E8040000}"/>
    <cellStyle name="Normal 5 3 2 2 2 2" xfId="785" xr:uid="{00000000-0005-0000-0000-0000E9040000}"/>
    <cellStyle name="Normal 5 3 2 2 2 2 2" xfId="1527" xr:uid="{00000000-0005-0000-0000-0000EA040000}"/>
    <cellStyle name="Normal 5 3 2 2 2 3" xfId="1156" xr:uid="{00000000-0005-0000-0000-0000EB040000}"/>
    <cellStyle name="Normal 5 3 2 2 3" xfId="590" xr:uid="{00000000-0005-0000-0000-0000EC040000}"/>
    <cellStyle name="Normal 5 3 2 2 3 2" xfId="1332" xr:uid="{00000000-0005-0000-0000-0000ED040000}"/>
    <cellStyle name="Normal 5 3 2 2 4" xfId="961" xr:uid="{00000000-0005-0000-0000-0000EE040000}"/>
    <cellStyle name="Normal 5 3 2 3" xfId="360" xr:uid="{00000000-0005-0000-0000-0000EF040000}"/>
    <cellStyle name="Normal 5 3 2 3 2" xfId="738" xr:uid="{00000000-0005-0000-0000-0000F0040000}"/>
    <cellStyle name="Normal 5 3 2 3 2 2" xfId="1480" xr:uid="{00000000-0005-0000-0000-0000F1040000}"/>
    <cellStyle name="Normal 5 3 2 3 3" xfId="1109" xr:uid="{00000000-0005-0000-0000-0000F2040000}"/>
    <cellStyle name="Normal 5 3 2 4" xfId="544" xr:uid="{00000000-0005-0000-0000-0000F3040000}"/>
    <cellStyle name="Normal 5 3 2 4 2" xfId="1286" xr:uid="{00000000-0005-0000-0000-0000F4040000}"/>
    <cellStyle name="Normal 5 3 2 5" xfId="915" xr:uid="{00000000-0005-0000-0000-0000F5040000}"/>
    <cellStyle name="Normal 5 3 3" xfId="134" xr:uid="{00000000-0005-0000-0000-0000F6040000}"/>
    <cellStyle name="Normal 5 3 3 2" xfId="378" xr:uid="{00000000-0005-0000-0000-0000F7040000}"/>
    <cellStyle name="Normal 5 3 3 2 2" xfId="756" xr:uid="{00000000-0005-0000-0000-0000F8040000}"/>
    <cellStyle name="Normal 5 3 3 2 2 2" xfId="1498" xr:uid="{00000000-0005-0000-0000-0000F9040000}"/>
    <cellStyle name="Normal 5 3 3 2 3" xfId="1127" xr:uid="{00000000-0005-0000-0000-0000FA040000}"/>
    <cellStyle name="Normal 5 3 3 3" xfId="561" xr:uid="{00000000-0005-0000-0000-0000FB040000}"/>
    <cellStyle name="Normal 5 3 3 3 2" xfId="1303" xr:uid="{00000000-0005-0000-0000-0000FC040000}"/>
    <cellStyle name="Normal 5 3 3 4" xfId="932" xr:uid="{00000000-0005-0000-0000-0000FD040000}"/>
    <cellStyle name="Normal 5 3 4" xfId="316" xr:uid="{00000000-0005-0000-0000-0000FE040000}"/>
    <cellStyle name="Normal 5 3 4 2" xfId="697" xr:uid="{00000000-0005-0000-0000-0000FF040000}"/>
    <cellStyle name="Normal 5 3 4 2 2" xfId="1439" xr:uid="{00000000-0005-0000-0000-000000050000}"/>
    <cellStyle name="Normal 5 3 4 3" xfId="1068" xr:uid="{00000000-0005-0000-0000-000001050000}"/>
    <cellStyle name="Normal 5 3 5" xfId="515" xr:uid="{00000000-0005-0000-0000-000002050000}"/>
    <cellStyle name="Normal 5 3 5 2" xfId="1257" xr:uid="{00000000-0005-0000-0000-000003050000}"/>
    <cellStyle name="Normal 5 3 6" xfId="886" xr:uid="{00000000-0005-0000-0000-000004050000}"/>
    <cellStyle name="Normal 5 4" xfId="29" xr:uid="{00000000-0005-0000-0000-000005050000}"/>
    <cellStyle name="Normal 5 4 2" xfId="36" xr:uid="{00000000-0005-0000-0000-000006050000}"/>
    <cellStyle name="Normal 5 4 2 2" xfId="145" xr:uid="{00000000-0005-0000-0000-000007050000}"/>
    <cellStyle name="Normal 5 4 2 2 2" xfId="389" xr:uid="{00000000-0005-0000-0000-000008050000}"/>
    <cellStyle name="Normal 5 4 2 2 2 2" xfId="767" xr:uid="{00000000-0005-0000-0000-000009050000}"/>
    <cellStyle name="Normal 5 4 2 2 2 2 2" xfId="1509" xr:uid="{00000000-0005-0000-0000-00000A050000}"/>
    <cellStyle name="Normal 5 4 2 2 2 3" xfId="1138" xr:uid="{00000000-0005-0000-0000-00000B050000}"/>
    <cellStyle name="Normal 5 4 2 2 3" xfId="572" xr:uid="{00000000-0005-0000-0000-00000C050000}"/>
    <cellStyle name="Normal 5 4 2 2 3 2" xfId="1314" xr:uid="{00000000-0005-0000-0000-00000D050000}"/>
    <cellStyle name="Normal 5 4 2 2 4" xfId="943" xr:uid="{00000000-0005-0000-0000-00000E050000}"/>
    <cellStyle name="Normal 5 4 2 3" xfId="327" xr:uid="{00000000-0005-0000-0000-00000F050000}"/>
    <cellStyle name="Normal 5 4 2 3 2" xfId="708" xr:uid="{00000000-0005-0000-0000-000010050000}"/>
    <cellStyle name="Normal 5 4 2 3 2 2" xfId="1450" xr:uid="{00000000-0005-0000-0000-000011050000}"/>
    <cellStyle name="Normal 5 4 2 3 3" xfId="1079" xr:uid="{00000000-0005-0000-0000-000012050000}"/>
    <cellStyle name="Normal 5 4 2 4" xfId="526" xr:uid="{00000000-0005-0000-0000-000013050000}"/>
    <cellStyle name="Normal 5 4 2 4 2" xfId="1268" xr:uid="{00000000-0005-0000-0000-000014050000}"/>
    <cellStyle name="Normal 5 4 2 5" xfId="897" xr:uid="{00000000-0005-0000-0000-000015050000}"/>
    <cellStyle name="Normal 5 4 3" xfId="138" xr:uid="{00000000-0005-0000-0000-000016050000}"/>
    <cellStyle name="Normal 5 4 3 2" xfId="382" xr:uid="{00000000-0005-0000-0000-000017050000}"/>
    <cellStyle name="Normal 5 4 3 2 2" xfId="760" xr:uid="{00000000-0005-0000-0000-000018050000}"/>
    <cellStyle name="Normal 5 4 3 2 2 2" xfId="1502" xr:uid="{00000000-0005-0000-0000-000019050000}"/>
    <cellStyle name="Normal 5 4 3 2 3" xfId="1131" xr:uid="{00000000-0005-0000-0000-00001A050000}"/>
    <cellStyle name="Normal 5 4 3 3" xfId="565" xr:uid="{00000000-0005-0000-0000-00001B050000}"/>
    <cellStyle name="Normal 5 4 3 3 2" xfId="1307" xr:uid="{00000000-0005-0000-0000-00001C050000}"/>
    <cellStyle name="Normal 5 4 3 4" xfId="936" xr:uid="{00000000-0005-0000-0000-00001D050000}"/>
    <cellStyle name="Normal 5 4 4" xfId="320" xr:uid="{00000000-0005-0000-0000-00001E050000}"/>
    <cellStyle name="Normal 5 4 4 2" xfId="701" xr:uid="{00000000-0005-0000-0000-00001F050000}"/>
    <cellStyle name="Normal 5 4 4 2 2" xfId="1443" xr:uid="{00000000-0005-0000-0000-000020050000}"/>
    <cellStyle name="Normal 5 4 4 3" xfId="1072" xr:uid="{00000000-0005-0000-0000-000021050000}"/>
    <cellStyle name="Normal 5 4 5" xfId="519" xr:uid="{00000000-0005-0000-0000-000022050000}"/>
    <cellStyle name="Normal 5 4 5 2" xfId="1261" xr:uid="{00000000-0005-0000-0000-000023050000}"/>
    <cellStyle name="Normal 5 4 6" xfId="890" xr:uid="{00000000-0005-0000-0000-000024050000}"/>
    <cellStyle name="Normal 5 5" xfId="33" xr:uid="{00000000-0005-0000-0000-000025050000}"/>
    <cellStyle name="Normal 5 5 2" xfId="142" xr:uid="{00000000-0005-0000-0000-000026050000}"/>
    <cellStyle name="Normal 5 5 2 2" xfId="386" xr:uid="{00000000-0005-0000-0000-000027050000}"/>
    <cellStyle name="Normal 5 5 2 2 2" xfId="764" xr:uid="{00000000-0005-0000-0000-000028050000}"/>
    <cellStyle name="Normal 5 5 2 2 2 2" xfId="1506" xr:uid="{00000000-0005-0000-0000-000029050000}"/>
    <cellStyle name="Normal 5 5 2 2 3" xfId="1135" xr:uid="{00000000-0005-0000-0000-00002A050000}"/>
    <cellStyle name="Normal 5 5 2 3" xfId="569" xr:uid="{00000000-0005-0000-0000-00002B050000}"/>
    <cellStyle name="Normal 5 5 2 3 2" xfId="1311" xr:uid="{00000000-0005-0000-0000-00002C050000}"/>
    <cellStyle name="Normal 5 5 2 4" xfId="940" xr:uid="{00000000-0005-0000-0000-00002D050000}"/>
    <cellStyle name="Normal 5 5 3" xfId="324" xr:uid="{00000000-0005-0000-0000-00002E050000}"/>
    <cellStyle name="Normal 5 5 3 2" xfId="705" xr:uid="{00000000-0005-0000-0000-00002F050000}"/>
    <cellStyle name="Normal 5 5 3 2 2" xfId="1447" xr:uid="{00000000-0005-0000-0000-000030050000}"/>
    <cellStyle name="Normal 5 5 3 3" xfId="1076" xr:uid="{00000000-0005-0000-0000-000031050000}"/>
    <cellStyle name="Normal 5 5 4" xfId="523" xr:uid="{00000000-0005-0000-0000-000032050000}"/>
    <cellStyle name="Normal 5 5 4 2" xfId="1265" xr:uid="{00000000-0005-0000-0000-000033050000}"/>
    <cellStyle name="Normal 5 5 5" xfId="894" xr:uid="{00000000-0005-0000-0000-000034050000}"/>
    <cellStyle name="Normal 5 6" xfId="122" xr:uid="{00000000-0005-0000-0000-000035050000}"/>
    <cellStyle name="Normal 5 6 2" xfId="168" xr:uid="{00000000-0005-0000-0000-000036050000}"/>
    <cellStyle name="Normal 5 6 2 2" xfId="412" xr:uid="{00000000-0005-0000-0000-000037050000}"/>
    <cellStyle name="Normal 5 6 2 2 2" xfId="790" xr:uid="{00000000-0005-0000-0000-000038050000}"/>
    <cellStyle name="Normal 5 6 2 2 2 2" xfId="1532" xr:uid="{00000000-0005-0000-0000-000039050000}"/>
    <cellStyle name="Normal 5 6 2 2 3" xfId="1161" xr:uid="{00000000-0005-0000-0000-00003A050000}"/>
    <cellStyle name="Normal 5 6 2 3" xfId="595" xr:uid="{00000000-0005-0000-0000-00003B050000}"/>
    <cellStyle name="Normal 5 6 2 3 2" xfId="1337" xr:uid="{00000000-0005-0000-0000-00003C050000}"/>
    <cellStyle name="Normal 5 6 2 4" xfId="966" xr:uid="{00000000-0005-0000-0000-00003D050000}"/>
    <cellStyle name="Normal 5 6 3" xfId="366" xr:uid="{00000000-0005-0000-0000-00003E050000}"/>
    <cellStyle name="Normal 5 6 3 2" xfId="744" xr:uid="{00000000-0005-0000-0000-00003F050000}"/>
    <cellStyle name="Normal 5 6 3 2 2" xfId="1486" xr:uid="{00000000-0005-0000-0000-000040050000}"/>
    <cellStyle name="Normal 5 6 3 3" xfId="1115" xr:uid="{00000000-0005-0000-0000-000041050000}"/>
    <cellStyle name="Normal 5 6 4" xfId="549" xr:uid="{00000000-0005-0000-0000-000042050000}"/>
    <cellStyle name="Normal 5 6 4 2" xfId="1291" xr:uid="{00000000-0005-0000-0000-000043050000}"/>
    <cellStyle name="Normal 5 6 5" xfId="920" xr:uid="{00000000-0005-0000-0000-000044050000}"/>
    <cellStyle name="Normal 5 7" xfId="126" xr:uid="{00000000-0005-0000-0000-000045050000}"/>
    <cellStyle name="Normal 5 7 2" xfId="172" xr:uid="{00000000-0005-0000-0000-000046050000}"/>
    <cellStyle name="Normal 5 7 2 2" xfId="416" xr:uid="{00000000-0005-0000-0000-000047050000}"/>
    <cellStyle name="Normal 5 7 2 2 2" xfId="794" xr:uid="{00000000-0005-0000-0000-000048050000}"/>
    <cellStyle name="Normal 5 7 2 2 2 2" xfId="1536" xr:uid="{00000000-0005-0000-0000-000049050000}"/>
    <cellStyle name="Normal 5 7 2 2 3" xfId="1165" xr:uid="{00000000-0005-0000-0000-00004A050000}"/>
    <cellStyle name="Normal 5 7 2 3" xfId="599" xr:uid="{00000000-0005-0000-0000-00004B050000}"/>
    <cellStyle name="Normal 5 7 2 3 2" xfId="1341" xr:uid="{00000000-0005-0000-0000-00004C050000}"/>
    <cellStyle name="Normal 5 7 2 4" xfId="970" xr:uid="{00000000-0005-0000-0000-00004D050000}"/>
    <cellStyle name="Normal 5 7 3" xfId="370" xr:uid="{00000000-0005-0000-0000-00004E050000}"/>
    <cellStyle name="Normal 5 7 3 2" xfId="748" xr:uid="{00000000-0005-0000-0000-00004F050000}"/>
    <cellStyle name="Normal 5 7 3 2 2" xfId="1490" xr:uid="{00000000-0005-0000-0000-000050050000}"/>
    <cellStyle name="Normal 5 7 3 3" xfId="1119" xr:uid="{00000000-0005-0000-0000-000051050000}"/>
    <cellStyle name="Normal 5 7 4" xfId="553" xr:uid="{00000000-0005-0000-0000-000052050000}"/>
    <cellStyle name="Normal 5 7 4 2" xfId="1295" xr:uid="{00000000-0005-0000-0000-000053050000}"/>
    <cellStyle name="Normal 5 7 5" xfId="924" xr:uid="{00000000-0005-0000-0000-000054050000}"/>
    <cellStyle name="Normal 5 8" xfId="129" xr:uid="{00000000-0005-0000-0000-000055050000}"/>
    <cellStyle name="Normal 5 8 2" xfId="373" xr:uid="{00000000-0005-0000-0000-000056050000}"/>
    <cellStyle name="Normal 5 8 2 2" xfId="751" xr:uid="{00000000-0005-0000-0000-000057050000}"/>
    <cellStyle name="Normal 5 8 2 2 2" xfId="1493" xr:uid="{00000000-0005-0000-0000-000058050000}"/>
    <cellStyle name="Normal 5 8 2 3" xfId="1122" xr:uid="{00000000-0005-0000-0000-000059050000}"/>
    <cellStyle name="Normal 5 8 3" xfId="556" xr:uid="{00000000-0005-0000-0000-00005A050000}"/>
    <cellStyle name="Normal 5 8 3 2" xfId="1298" xr:uid="{00000000-0005-0000-0000-00005B050000}"/>
    <cellStyle name="Normal 5 8 4" xfId="927" xr:uid="{00000000-0005-0000-0000-00005C050000}"/>
    <cellStyle name="Normal 5 9" xfId="298" xr:uid="{00000000-0005-0000-0000-00005D050000}"/>
    <cellStyle name="Normal 5 9 2" xfId="504" xr:uid="{00000000-0005-0000-0000-00005E050000}"/>
    <cellStyle name="Normal 5 9 2 2" xfId="875" xr:uid="{00000000-0005-0000-0000-00005F050000}"/>
    <cellStyle name="Normal 5 9 2 2 2" xfId="1617" xr:uid="{00000000-0005-0000-0000-000060050000}"/>
    <cellStyle name="Normal 5 9 2 3" xfId="1246" xr:uid="{00000000-0005-0000-0000-000061050000}"/>
    <cellStyle name="Normal 5 9 3" xfId="680" xr:uid="{00000000-0005-0000-0000-000062050000}"/>
    <cellStyle name="Normal 5 9 3 2" xfId="1422" xr:uid="{00000000-0005-0000-0000-000063050000}"/>
    <cellStyle name="Normal 5 9 4" xfId="1051" xr:uid="{00000000-0005-0000-0000-000064050000}"/>
    <cellStyle name="Normal 5_Balanse - eiendeler" xfId="112" xr:uid="{00000000-0005-0000-0000-000065050000}"/>
    <cellStyle name="Normal 6" xfId="39" xr:uid="{00000000-0005-0000-0000-000066050000}"/>
    <cellStyle name="Normal 6 2" xfId="113" xr:uid="{00000000-0005-0000-0000-000067050000}"/>
    <cellStyle name="Normal 6 2 2" xfId="262" xr:uid="{00000000-0005-0000-0000-000068050000}"/>
    <cellStyle name="Normal 6 2 2 2" xfId="263" xr:uid="{00000000-0005-0000-0000-000069050000}"/>
    <cellStyle name="Normal 6 2 2 2 2" xfId="483" xr:uid="{00000000-0005-0000-0000-00006A050000}"/>
    <cellStyle name="Normal 6 2 2 2 2 2" xfId="856" xr:uid="{00000000-0005-0000-0000-00006B050000}"/>
    <cellStyle name="Normal 6 2 2 2 2 2 2" xfId="1598" xr:uid="{00000000-0005-0000-0000-00006C050000}"/>
    <cellStyle name="Normal 6 2 2 2 2 3" xfId="1227" xr:uid="{00000000-0005-0000-0000-00006D050000}"/>
    <cellStyle name="Normal 6 2 2 2 3" xfId="661" xr:uid="{00000000-0005-0000-0000-00006E050000}"/>
    <cellStyle name="Normal 6 2 2 2 3 2" xfId="1403" xr:uid="{00000000-0005-0000-0000-00006F050000}"/>
    <cellStyle name="Normal 6 2 2 2 4" xfId="1032" xr:uid="{00000000-0005-0000-0000-000070050000}"/>
    <cellStyle name="Normal 6 2 2 3" xfId="482" xr:uid="{00000000-0005-0000-0000-000071050000}"/>
    <cellStyle name="Normal 6 2 2 3 2" xfId="855" xr:uid="{00000000-0005-0000-0000-000072050000}"/>
    <cellStyle name="Normal 6 2 2 3 2 2" xfId="1597" xr:uid="{00000000-0005-0000-0000-000073050000}"/>
    <cellStyle name="Normal 6 2 2 3 3" xfId="1226" xr:uid="{00000000-0005-0000-0000-000074050000}"/>
    <cellStyle name="Normal 6 2 2 4" xfId="660" xr:uid="{00000000-0005-0000-0000-000075050000}"/>
    <cellStyle name="Normal 6 2 2 4 2" xfId="1402" xr:uid="{00000000-0005-0000-0000-000076050000}"/>
    <cellStyle name="Normal 6 2 2 5" xfId="1031" xr:uid="{00000000-0005-0000-0000-000077050000}"/>
    <cellStyle name="Normal 6 2 3" xfId="264" xr:uid="{00000000-0005-0000-0000-000078050000}"/>
    <cellStyle name="Normal 6 2 3 2" xfId="484" xr:uid="{00000000-0005-0000-0000-000079050000}"/>
    <cellStyle name="Normal 6 2 3 2 2" xfId="857" xr:uid="{00000000-0005-0000-0000-00007A050000}"/>
    <cellStyle name="Normal 6 2 3 2 2 2" xfId="1599" xr:uid="{00000000-0005-0000-0000-00007B050000}"/>
    <cellStyle name="Normal 6 2 3 2 3" xfId="1228" xr:uid="{00000000-0005-0000-0000-00007C050000}"/>
    <cellStyle name="Normal 6 2 3 3" xfId="662" xr:uid="{00000000-0005-0000-0000-00007D050000}"/>
    <cellStyle name="Normal 6 2 3 3 2" xfId="1404" xr:uid="{00000000-0005-0000-0000-00007E050000}"/>
    <cellStyle name="Normal 6 2 3 4" xfId="1033" xr:uid="{00000000-0005-0000-0000-00007F050000}"/>
    <cellStyle name="Normal 6 3" xfId="146" xr:uid="{00000000-0005-0000-0000-000080050000}"/>
    <cellStyle name="Normal 6 3 2" xfId="265" xr:uid="{00000000-0005-0000-0000-000081050000}"/>
    <cellStyle name="Normal 6 3 2 2" xfId="485" xr:uid="{00000000-0005-0000-0000-000082050000}"/>
    <cellStyle name="Normal 6 3 2 2 2" xfId="858" xr:uid="{00000000-0005-0000-0000-000083050000}"/>
    <cellStyle name="Normal 6 3 2 2 2 2" xfId="1600" xr:uid="{00000000-0005-0000-0000-000084050000}"/>
    <cellStyle name="Normal 6 3 2 2 3" xfId="1229" xr:uid="{00000000-0005-0000-0000-000085050000}"/>
    <cellStyle name="Normal 6 3 2 3" xfId="663" xr:uid="{00000000-0005-0000-0000-000086050000}"/>
    <cellStyle name="Normal 6 3 2 3 2" xfId="1405" xr:uid="{00000000-0005-0000-0000-000087050000}"/>
    <cellStyle name="Normal 6 3 2 4" xfId="1034" xr:uid="{00000000-0005-0000-0000-000088050000}"/>
    <cellStyle name="Normal 6 3 3" xfId="390" xr:uid="{00000000-0005-0000-0000-000089050000}"/>
    <cellStyle name="Normal 6 3 3 2" xfId="768" xr:uid="{00000000-0005-0000-0000-00008A050000}"/>
    <cellStyle name="Normal 6 3 3 2 2" xfId="1510" xr:uid="{00000000-0005-0000-0000-00008B050000}"/>
    <cellStyle name="Normal 6 3 3 3" xfId="1139" xr:uid="{00000000-0005-0000-0000-00008C050000}"/>
    <cellStyle name="Normal 6 3 4" xfId="573" xr:uid="{00000000-0005-0000-0000-00008D050000}"/>
    <cellStyle name="Normal 6 3 4 2" xfId="1315" xr:uid="{00000000-0005-0000-0000-00008E050000}"/>
    <cellStyle name="Normal 6 3 5" xfId="944" xr:uid="{00000000-0005-0000-0000-00008F050000}"/>
    <cellStyle name="Normal 6 4" xfId="266" xr:uid="{00000000-0005-0000-0000-000090050000}"/>
    <cellStyle name="Normal 6 4 2" xfId="486" xr:uid="{00000000-0005-0000-0000-000091050000}"/>
    <cellStyle name="Normal 6 4 2 2" xfId="859" xr:uid="{00000000-0005-0000-0000-000092050000}"/>
    <cellStyle name="Normal 6 4 2 2 2" xfId="1601" xr:uid="{00000000-0005-0000-0000-000093050000}"/>
    <cellStyle name="Normal 6 4 2 3" xfId="1230" xr:uid="{00000000-0005-0000-0000-000094050000}"/>
    <cellStyle name="Normal 6 4 3" xfId="664" xr:uid="{00000000-0005-0000-0000-000095050000}"/>
    <cellStyle name="Normal 6 4 3 2" xfId="1406" xr:uid="{00000000-0005-0000-0000-000096050000}"/>
    <cellStyle name="Normal 6 4 4" xfId="1035" xr:uid="{00000000-0005-0000-0000-000097050000}"/>
    <cellStyle name="Normal 6 5" xfId="330" xr:uid="{00000000-0005-0000-0000-000098050000}"/>
    <cellStyle name="Normal 6 5 2" xfId="711" xr:uid="{00000000-0005-0000-0000-000099050000}"/>
    <cellStyle name="Normal 6 5 2 2" xfId="1453" xr:uid="{00000000-0005-0000-0000-00009A050000}"/>
    <cellStyle name="Normal 6 5 3" xfId="1082" xr:uid="{00000000-0005-0000-0000-00009B050000}"/>
    <cellStyle name="Normal 6 6" xfId="527" xr:uid="{00000000-0005-0000-0000-00009C050000}"/>
    <cellStyle name="Normal 6 6 2" xfId="1269" xr:uid="{00000000-0005-0000-0000-00009D050000}"/>
    <cellStyle name="Normal 6 7" xfId="898" xr:uid="{00000000-0005-0000-0000-00009E050000}"/>
    <cellStyle name="Normal 6_Balanse - eiendeler" xfId="114" xr:uid="{00000000-0005-0000-0000-00009F050000}"/>
    <cellStyle name="Normal 60 2" xfId="1625" xr:uid="{EE512A4E-34AB-458C-BA4B-E43E44D1AB99}"/>
    <cellStyle name="Normal 7" xfId="267" xr:uid="{00000000-0005-0000-0000-0000A0050000}"/>
    <cellStyle name="Normal 7 2" xfId="268" xr:uid="{00000000-0005-0000-0000-0000A1050000}"/>
    <cellStyle name="Normal 7 2 2" xfId="269" xr:uid="{00000000-0005-0000-0000-0000A2050000}"/>
    <cellStyle name="Normal 7 2 2 2" xfId="270" xr:uid="{00000000-0005-0000-0000-0000A3050000}"/>
    <cellStyle name="Normal 7 2 2 2 2" xfId="490" xr:uid="{00000000-0005-0000-0000-0000A4050000}"/>
    <cellStyle name="Normal 7 2 2 2 2 2" xfId="863" xr:uid="{00000000-0005-0000-0000-0000A5050000}"/>
    <cellStyle name="Normal 7 2 2 2 2 2 2" xfId="1605" xr:uid="{00000000-0005-0000-0000-0000A6050000}"/>
    <cellStyle name="Normal 7 2 2 2 2 3" xfId="1234" xr:uid="{00000000-0005-0000-0000-0000A7050000}"/>
    <cellStyle name="Normal 7 2 2 2 3" xfId="668" xr:uid="{00000000-0005-0000-0000-0000A8050000}"/>
    <cellStyle name="Normal 7 2 2 2 3 2" xfId="1410" xr:uid="{00000000-0005-0000-0000-0000A9050000}"/>
    <cellStyle name="Normal 7 2 2 2 4" xfId="1039" xr:uid="{00000000-0005-0000-0000-0000AA050000}"/>
    <cellStyle name="Normal 7 2 2 3" xfId="489" xr:uid="{00000000-0005-0000-0000-0000AB050000}"/>
    <cellStyle name="Normal 7 2 2 3 2" xfId="862" xr:uid="{00000000-0005-0000-0000-0000AC050000}"/>
    <cellStyle name="Normal 7 2 2 3 2 2" xfId="1604" xr:uid="{00000000-0005-0000-0000-0000AD050000}"/>
    <cellStyle name="Normal 7 2 2 3 3" xfId="1233" xr:uid="{00000000-0005-0000-0000-0000AE050000}"/>
    <cellStyle name="Normal 7 2 2 4" xfId="667" xr:uid="{00000000-0005-0000-0000-0000AF050000}"/>
    <cellStyle name="Normal 7 2 2 4 2" xfId="1409" xr:uid="{00000000-0005-0000-0000-0000B0050000}"/>
    <cellStyle name="Normal 7 2 2 5" xfId="1038" xr:uid="{00000000-0005-0000-0000-0000B1050000}"/>
    <cellStyle name="Normal 7 2 3" xfId="271" xr:uid="{00000000-0005-0000-0000-0000B2050000}"/>
    <cellStyle name="Normal 7 2 3 2" xfId="491" xr:uid="{00000000-0005-0000-0000-0000B3050000}"/>
    <cellStyle name="Normal 7 2 3 2 2" xfId="864" xr:uid="{00000000-0005-0000-0000-0000B4050000}"/>
    <cellStyle name="Normal 7 2 3 2 2 2" xfId="1606" xr:uid="{00000000-0005-0000-0000-0000B5050000}"/>
    <cellStyle name="Normal 7 2 3 2 3" xfId="1235" xr:uid="{00000000-0005-0000-0000-0000B6050000}"/>
    <cellStyle name="Normal 7 2 3 3" xfId="669" xr:uid="{00000000-0005-0000-0000-0000B7050000}"/>
    <cellStyle name="Normal 7 2 3 3 2" xfId="1411" xr:uid="{00000000-0005-0000-0000-0000B8050000}"/>
    <cellStyle name="Normal 7 2 3 4" xfId="1040" xr:uid="{00000000-0005-0000-0000-0000B9050000}"/>
    <cellStyle name="Normal 7 2 4" xfId="488" xr:uid="{00000000-0005-0000-0000-0000BA050000}"/>
    <cellStyle name="Normal 7 2 4 2" xfId="861" xr:uid="{00000000-0005-0000-0000-0000BB050000}"/>
    <cellStyle name="Normal 7 2 4 2 2" xfId="1603" xr:uid="{00000000-0005-0000-0000-0000BC050000}"/>
    <cellStyle name="Normal 7 2 4 3" xfId="1232" xr:uid="{00000000-0005-0000-0000-0000BD050000}"/>
    <cellStyle name="Normal 7 2 5" xfId="666" xr:uid="{00000000-0005-0000-0000-0000BE050000}"/>
    <cellStyle name="Normal 7 2 5 2" xfId="1408" xr:uid="{00000000-0005-0000-0000-0000BF050000}"/>
    <cellStyle name="Normal 7 2 6" xfId="1037" xr:uid="{00000000-0005-0000-0000-0000C0050000}"/>
    <cellStyle name="Normal 7 3" xfId="272" xr:uid="{00000000-0005-0000-0000-0000C1050000}"/>
    <cellStyle name="Normal 7 3 2" xfId="273" xr:uid="{00000000-0005-0000-0000-0000C2050000}"/>
    <cellStyle name="Normal 7 3 2 2" xfId="493" xr:uid="{00000000-0005-0000-0000-0000C3050000}"/>
    <cellStyle name="Normal 7 3 2 2 2" xfId="866" xr:uid="{00000000-0005-0000-0000-0000C4050000}"/>
    <cellStyle name="Normal 7 3 2 2 2 2" xfId="1608" xr:uid="{00000000-0005-0000-0000-0000C5050000}"/>
    <cellStyle name="Normal 7 3 2 2 3" xfId="1237" xr:uid="{00000000-0005-0000-0000-0000C6050000}"/>
    <cellStyle name="Normal 7 3 2 3" xfId="671" xr:uid="{00000000-0005-0000-0000-0000C7050000}"/>
    <cellStyle name="Normal 7 3 2 3 2" xfId="1413" xr:uid="{00000000-0005-0000-0000-0000C8050000}"/>
    <cellStyle name="Normal 7 3 2 4" xfId="1042" xr:uid="{00000000-0005-0000-0000-0000C9050000}"/>
    <cellStyle name="Normal 7 3 3" xfId="492" xr:uid="{00000000-0005-0000-0000-0000CA050000}"/>
    <cellStyle name="Normal 7 3 3 2" xfId="865" xr:uid="{00000000-0005-0000-0000-0000CB050000}"/>
    <cellStyle name="Normal 7 3 3 2 2" xfId="1607" xr:uid="{00000000-0005-0000-0000-0000CC050000}"/>
    <cellStyle name="Normal 7 3 3 3" xfId="1236" xr:uid="{00000000-0005-0000-0000-0000CD050000}"/>
    <cellStyle name="Normal 7 3 4" xfId="670" xr:uid="{00000000-0005-0000-0000-0000CE050000}"/>
    <cellStyle name="Normal 7 3 4 2" xfId="1412" xr:uid="{00000000-0005-0000-0000-0000CF050000}"/>
    <cellStyle name="Normal 7 3 5" xfId="1041" xr:uid="{00000000-0005-0000-0000-0000D0050000}"/>
    <cellStyle name="Normal 7 4" xfId="274" xr:uid="{00000000-0005-0000-0000-0000D1050000}"/>
    <cellStyle name="Normal 7 4 2" xfId="494" xr:uid="{00000000-0005-0000-0000-0000D2050000}"/>
    <cellStyle name="Normal 7 4 2 2" xfId="867" xr:uid="{00000000-0005-0000-0000-0000D3050000}"/>
    <cellStyle name="Normal 7 4 2 2 2" xfId="1609" xr:uid="{00000000-0005-0000-0000-0000D4050000}"/>
    <cellStyle name="Normal 7 4 2 3" xfId="1238" xr:uid="{00000000-0005-0000-0000-0000D5050000}"/>
    <cellStyle name="Normal 7 4 3" xfId="672" xr:uid="{00000000-0005-0000-0000-0000D6050000}"/>
    <cellStyle name="Normal 7 4 3 2" xfId="1414" xr:uid="{00000000-0005-0000-0000-0000D7050000}"/>
    <cellStyle name="Normal 7 4 4" xfId="1043" xr:uid="{00000000-0005-0000-0000-0000D8050000}"/>
    <cellStyle name="Normal 7 5" xfId="487" xr:uid="{00000000-0005-0000-0000-0000D9050000}"/>
    <cellStyle name="Normal 7 5 2" xfId="860" xr:uid="{00000000-0005-0000-0000-0000DA050000}"/>
    <cellStyle name="Normal 7 5 2 2" xfId="1602" xr:uid="{00000000-0005-0000-0000-0000DB050000}"/>
    <cellStyle name="Normal 7 5 3" xfId="1231" xr:uid="{00000000-0005-0000-0000-0000DC050000}"/>
    <cellStyle name="Normal 7 6" xfId="665" xr:uid="{00000000-0005-0000-0000-0000DD050000}"/>
    <cellStyle name="Normal 7 6 2" xfId="1407" xr:uid="{00000000-0005-0000-0000-0000DE050000}"/>
    <cellStyle name="Normal 7 7" xfId="1036" xr:uid="{00000000-0005-0000-0000-0000DF050000}"/>
    <cellStyle name="Normal 8" xfId="275" xr:uid="{00000000-0005-0000-0000-0000E0050000}"/>
    <cellStyle name="Normal 9" xfId="276" xr:uid="{00000000-0005-0000-0000-0000E1050000}"/>
    <cellStyle name="Normal 9 2" xfId="277" xr:uid="{00000000-0005-0000-0000-0000E2050000}"/>
    <cellStyle name="Normal 9 2 2" xfId="278" xr:uid="{00000000-0005-0000-0000-0000E3050000}"/>
    <cellStyle name="Normal 9 2 2 2" xfId="497" xr:uid="{00000000-0005-0000-0000-0000E4050000}"/>
    <cellStyle name="Normal 9 2 2 2 2" xfId="870" xr:uid="{00000000-0005-0000-0000-0000E5050000}"/>
    <cellStyle name="Normal 9 2 2 2 2 2" xfId="1612" xr:uid="{00000000-0005-0000-0000-0000E6050000}"/>
    <cellStyle name="Normal 9 2 2 2 3" xfId="1241" xr:uid="{00000000-0005-0000-0000-0000E7050000}"/>
    <cellStyle name="Normal 9 2 2 3" xfId="675" xr:uid="{00000000-0005-0000-0000-0000E8050000}"/>
    <cellStyle name="Normal 9 2 2 3 2" xfId="1417" xr:uid="{00000000-0005-0000-0000-0000E9050000}"/>
    <cellStyle name="Normal 9 2 2 4" xfId="1046" xr:uid="{00000000-0005-0000-0000-0000EA050000}"/>
    <cellStyle name="Normal 9 2 3" xfId="279" xr:uid="{00000000-0005-0000-0000-0000EB050000}"/>
    <cellStyle name="Normal 9 2 3 2" xfId="297" xr:uid="{00000000-0005-0000-0000-0000EC050000}"/>
    <cellStyle name="Normal 9 2 3 2 2" xfId="503" xr:uid="{00000000-0005-0000-0000-0000ED050000}"/>
    <cellStyle name="Normal 9 2 3 2 2 2" xfId="874" xr:uid="{00000000-0005-0000-0000-0000EE050000}"/>
    <cellStyle name="Normal 9 2 3 2 2 2 2" xfId="1616" xr:uid="{00000000-0005-0000-0000-0000EF050000}"/>
    <cellStyle name="Normal 9 2 3 2 2 3" xfId="1245" xr:uid="{00000000-0005-0000-0000-0000F0050000}"/>
    <cellStyle name="Normal 9 2 3 2 3" xfId="679" xr:uid="{00000000-0005-0000-0000-0000F1050000}"/>
    <cellStyle name="Normal 9 2 3 2 3 2" xfId="1421" xr:uid="{00000000-0005-0000-0000-0000F2050000}"/>
    <cellStyle name="Normal 9 2 3 2 4" xfId="1050" xr:uid="{00000000-0005-0000-0000-0000F3050000}"/>
    <cellStyle name="Normal 9 2 3 3" xfId="498" xr:uid="{00000000-0005-0000-0000-0000F4050000}"/>
    <cellStyle name="Normal 9 2 3 3 2" xfId="871" xr:uid="{00000000-0005-0000-0000-0000F5050000}"/>
    <cellStyle name="Normal 9 2 3 3 2 2" xfId="1613" xr:uid="{00000000-0005-0000-0000-0000F6050000}"/>
    <cellStyle name="Normal 9 2 3 3 3" xfId="1242" xr:uid="{00000000-0005-0000-0000-0000F7050000}"/>
    <cellStyle name="Normal 9 2 3 4" xfId="676" xr:uid="{00000000-0005-0000-0000-0000F8050000}"/>
    <cellStyle name="Normal 9 2 3 4 2" xfId="1418" xr:uid="{00000000-0005-0000-0000-0000F9050000}"/>
    <cellStyle name="Normal 9 2 3 5" xfId="1047" xr:uid="{00000000-0005-0000-0000-0000FA050000}"/>
    <cellStyle name="Normal 9 2 4" xfId="496" xr:uid="{00000000-0005-0000-0000-0000FB050000}"/>
    <cellStyle name="Normal 9 2 4 2" xfId="869" xr:uid="{00000000-0005-0000-0000-0000FC050000}"/>
    <cellStyle name="Normal 9 2 4 2 2" xfId="1611" xr:uid="{00000000-0005-0000-0000-0000FD050000}"/>
    <cellStyle name="Normal 9 2 4 3" xfId="1240" xr:uid="{00000000-0005-0000-0000-0000FE050000}"/>
    <cellStyle name="Normal 9 2 5" xfId="674" xr:uid="{00000000-0005-0000-0000-0000FF050000}"/>
    <cellStyle name="Normal 9 2 5 2" xfId="1416" xr:uid="{00000000-0005-0000-0000-000000060000}"/>
    <cellStyle name="Normal 9 2 6" xfId="1045" xr:uid="{00000000-0005-0000-0000-000001060000}"/>
    <cellStyle name="Normal 9 3" xfId="280" xr:uid="{00000000-0005-0000-0000-000002060000}"/>
    <cellStyle name="Normal 9 3 2" xfId="499" xr:uid="{00000000-0005-0000-0000-000003060000}"/>
    <cellStyle name="Normal 9 3 2 2" xfId="872" xr:uid="{00000000-0005-0000-0000-000004060000}"/>
    <cellStyle name="Normal 9 3 2 2 2" xfId="1614" xr:uid="{00000000-0005-0000-0000-000005060000}"/>
    <cellStyle name="Normal 9 3 2 3" xfId="1243" xr:uid="{00000000-0005-0000-0000-000006060000}"/>
    <cellStyle name="Normal 9 3 3" xfId="677" xr:uid="{00000000-0005-0000-0000-000007060000}"/>
    <cellStyle name="Normal 9 3 3 2" xfId="1419" xr:uid="{00000000-0005-0000-0000-000008060000}"/>
    <cellStyle name="Normal 9 3 4" xfId="1048" xr:uid="{00000000-0005-0000-0000-000009060000}"/>
    <cellStyle name="Normal 9 4" xfId="281" xr:uid="{00000000-0005-0000-0000-00000A060000}"/>
    <cellStyle name="Normal 9 4 2" xfId="500" xr:uid="{00000000-0005-0000-0000-00000B060000}"/>
    <cellStyle name="Normal 9 4 2 2" xfId="873" xr:uid="{00000000-0005-0000-0000-00000C060000}"/>
    <cellStyle name="Normal 9 4 2 2 2" xfId="1615" xr:uid="{00000000-0005-0000-0000-00000D060000}"/>
    <cellStyle name="Normal 9 4 2 3" xfId="1244" xr:uid="{00000000-0005-0000-0000-00000E060000}"/>
    <cellStyle name="Normal 9 4 3" xfId="678" xr:uid="{00000000-0005-0000-0000-00000F060000}"/>
    <cellStyle name="Normal 9 4 3 2" xfId="1420" xr:uid="{00000000-0005-0000-0000-000010060000}"/>
    <cellStyle name="Normal 9 4 4" xfId="1049" xr:uid="{00000000-0005-0000-0000-000011060000}"/>
    <cellStyle name="Normal 9 5" xfId="495" xr:uid="{00000000-0005-0000-0000-000012060000}"/>
    <cellStyle name="Normal 9 5 2" xfId="868" xr:uid="{00000000-0005-0000-0000-000013060000}"/>
    <cellStyle name="Normal 9 5 2 2" xfId="1610" xr:uid="{00000000-0005-0000-0000-000014060000}"/>
    <cellStyle name="Normal 9 5 3" xfId="1239" xr:uid="{00000000-0005-0000-0000-000015060000}"/>
    <cellStyle name="Normal 9 6" xfId="673" xr:uid="{00000000-0005-0000-0000-000016060000}"/>
    <cellStyle name="Normal 9 6 2" xfId="1415" xr:uid="{00000000-0005-0000-0000-000017060000}"/>
    <cellStyle name="Normal 9 7" xfId="1044" xr:uid="{00000000-0005-0000-0000-000018060000}"/>
    <cellStyle name="Normal_Tabell 2 ALLE" xfId="18" xr:uid="{00000000-0005-0000-0000-000019060000}"/>
    <cellStyle name="Note" xfId="78" xr:uid="{00000000-0005-0000-0000-00001A060000}"/>
    <cellStyle name="Note 2" xfId="159" xr:uid="{00000000-0005-0000-0000-00001B060000}"/>
    <cellStyle name="Note 2 2" xfId="403" xr:uid="{00000000-0005-0000-0000-00001C060000}"/>
    <cellStyle name="Note 2 2 2" xfId="781" xr:uid="{00000000-0005-0000-0000-00001D060000}"/>
    <cellStyle name="Note 2 2 2 2" xfId="1523" xr:uid="{00000000-0005-0000-0000-00001E060000}"/>
    <cellStyle name="Note 2 2 3" xfId="1152" xr:uid="{00000000-0005-0000-0000-00001F060000}"/>
    <cellStyle name="Note 2 3" xfId="586" xr:uid="{00000000-0005-0000-0000-000020060000}"/>
    <cellStyle name="Note 2 3 2" xfId="1328" xr:uid="{00000000-0005-0000-0000-000021060000}"/>
    <cellStyle name="Note 2 4" xfId="957" xr:uid="{00000000-0005-0000-0000-000022060000}"/>
    <cellStyle name="Note 3" xfId="345" xr:uid="{00000000-0005-0000-0000-000023060000}"/>
    <cellStyle name="Note 3 2" xfId="726" xr:uid="{00000000-0005-0000-0000-000024060000}"/>
    <cellStyle name="Note 3 2 2" xfId="1468" xr:uid="{00000000-0005-0000-0000-000025060000}"/>
    <cellStyle name="Note 3 3" xfId="1097" xr:uid="{00000000-0005-0000-0000-000026060000}"/>
    <cellStyle name="Note 4" xfId="540" xr:uid="{00000000-0005-0000-0000-000027060000}"/>
    <cellStyle name="Note 4 2" xfId="1282" xr:uid="{00000000-0005-0000-0000-000028060000}"/>
    <cellStyle name="Note 5" xfId="911" xr:uid="{00000000-0005-0000-0000-000029060000}"/>
    <cellStyle name="Nøytral 2" xfId="282" xr:uid="{00000000-0005-0000-0000-00002A060000}"/>
    <cellStyle name="Output" xfId="79" xr:uid="{00000000-0005-0000-0000-00002B060000}"/>
    <cellStyle name="Overskrift 1 2" xfId="283" xr:uid="{00000000-0005-0000-0000-00002C060000}"/>
    <cellStyle name="Overskrift 2 2" xfId="284" xr:uid="{00000000-0005-0000-0000-00002D060000}"/>
    <cellStyle name="Overskrift 3 2" xfId="285" xr:uid="{00000000-0005-0000-0000-00002E060000}"/>
    <cellStyle name="Overskrift 4 2" xfId="286" xr:uid="{00000000-0005-0000-0000-00002F060000}"/>
    <cellStyle name="Prosent" xfId="1623" builtinId="5"/>
    <cellStyle name="Prosent 2" xfId="14" xr:uid="{00000000-0005-0000-0000-000030060000}"/>
    <cellStyle name="Prosent 2 2" xfId="115" xr:uid="{00000000-0005-0000-0000-000031060000}"/>
    <cellStyle name="Prosent 3" xfId="15" xr:uid="{00000000-0005-0000-0000-000032060000}"/>
    <cellStyle name="Prosent 3 2" xfId="116" xr:uid="{00000000-0005-0000-0000-000033060000}"/>
    <cellStyle name="Title" xfId="80" xr:uid="{00000000-0005-0000-0000-000034060000}"/>
    <cellStyle name="Tittel 2" xfId="287" xr:uid="{00000000-0005-0000-0000-000035060000}"/>
    <cellStyle name="Total" xfId="81" xr:uid="{00000000-0005-0000-0000-000036060000}"/>
    <cellStyle name="Totalt 2" xfId="288" xr:uid="{00000000-0005-0000-0000-000037060000}"/>
    <cellStyle name="Totalt 2 2" xfId="501" xr:uid="{00000000-0005-0000-0000-000038060000}"/>
    <cellStyle name="Tusenskille 2" xfId="41" xr:uid="{00000000-0005-0000-0000-000039060000}"/>
    <cellStyle name="Tusenskille 2 2" xfId="117" xr:uid="{00000000-0005-0000-0000-00003A060000}"/>
    <cellStyle name="Tusenskille 2 2 2" xfId="361" xr:uid="{00000000-0005-0000-0000-00003B060000}"/>
    <cellStyle name="Tusenskille 2 2 2 2" xfId="739" xr:uid="{00000000-0005-0000-0000-00003C060000}"/>
    <cellStyle name="Tusenskille 2 2 2 2 2" xfId="1481" xr:uid="{00000000-0005-0000-0000-00003D060000}"/>
    <cellStyle name="Tusenskille 2 2 2 3" xfId="1110" xr:uid="{00000000-0005-0000-0000-00003E060000}"/>
    <cellStyle name="Tusenskille 2 3" xfId="331" xr:uid="{00000000-0005-0000-0000-00003F060000}"/>
    <cellStyle name="Tusenskille 2 3 2" xfId="712" xr:uid="{00000000-0005-0000-0000-000040060000}"/>
    <cellStyle name="Tusenskille 2 3 2 2" xfId="1454" xr:uid="{00000000-0005-0000-0000-000041060000}"/>
    <cellStyle name="Tusenskille 2 3 3" xfId="1083" xr:uid="{00000000-0005-0000-0000-000042060000}"/>
    <cellStyle name="Tusenskille 3" xfId="37" xr:uid="{00000000-0005-0000-0000-000043060000}"/>
    <cellStyle name="Tusenskille 3 2" xfId="328" xr:uid="{00000000-0005-0000-0000-000044060000}"/>
    <cellStyle name="Tusenskille 3 2 2" xfId="709" xr:uid="{00000000-0005-0000-0000-000045060000}"/>
    <cellStyle name="Tusenskille 3 2 2 2" xfId="1451" xr:uid="{00000000-0005-0000-0000-000046060000}"/>
    <cellStyle name="Tusenskille 3 2 3" xfId="1080" xr:uid="{00000000-0005-0000-0000-000047060000}"/>
    <cellStyle name="Tusenskille 4" xfId="38" xr:uid="{00000000-0005-0000-0000-000048060000}"/>
    <cellStyle name="Tusenskille 4 2" xfId="329" xr:uid="{00000000-0005-0000-0000-000049060000}"/>
    <cellStyle name="Tusenskille 4 2 2" xfId="710" xr:uid="{00000000-0005-0000-0000-00004A060000}"/>
    <cellStyle name="Tusenskille 4 2 2 2" xfId="1452" xr:uid="{00000000-0005-0000-0000-00004B060000}"/>
    <cellStyle name="Tusenskille 4 2 3" xfId="1081" xr:uid="{00000000-0005-0000-0000-00004C060000}"/>
    <cellStyle name="Utdata 2" xfId="289" xr:uid="{00000000-0005-0000-0000-00004D060000}"/>
    <cellStyle name="Utdata 2 2" xfId="502" xr:uid="{00000000-0005-0000-0000-00004E060000}"/>
    <cellStyle name="Uthevingsfarge1 2" xfId="290" xr:uid="{00000000-0005-0000-0000-00004F060000}"/>
    <cellStyle name="Uthevingsfarge2 2" xfId="291" xr:uid="{00000000-0005-0000-0000-000050060000}"/>
    <cellStyle name="Uthevingsfarge3 2" xfId="292" xr:uid="{00000000-0005-0000-0000-000051060000}"/>
    <cellStyle name="Uthevingsfarge4 2" xfId="293" xr:uid="{00000000-0005-0000-0000-000052060000}"/>
    <cellStyle name="Uthevingsfarge5 2" xfId="294" xr:uid="{00000000-0005-0000-0000-000054060000}"/>
    <cellStyle name="Uthevingsfarge6 2" xfId="295" xr:uid="{00000000-0005-0000-0000-000055060000}"/>
    <cellStyle name="Varseltekst 2" xfId="296" xr:uid="{00000000-0005-0000-0000-000056060000}"/>
    <cellStyle name="Warning Text" xfId="82" xr:uid="{00000000-0005-0000-0000-000057060000}"/>
  </cellStyles>
  <dxfs count="20">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ont>
        <color rgb="FFFFFF00"/>
      </font>
      <fill>
        <patternFill>
          <bgColor rgb="FF00B050"/>
        </patternFill>
      </fill>
    </dxf>
    <dxf>
      <fill>
        <patternFill>
          <bgColor rgb="FFFF0000"/>
        </patternFill>
      </fill>
    </dxf>
  </dxfs>
  <tableStyles count="0" defaultTableStyle="TableStyleMedium9" defaultPivotStyle="PivotStyleLight16"/>
  <colors>
    <mruColors>
      <color rgb="FFFF00FF"/>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1.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40"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47626</xdr:colOff>
      <xdr:row>1</xdr:row>
      <xdr:rowOff>57151</xdr:rowOff>
    </xdr:from>
    <xdr:to>
      <xdr:col>9</xdr:col>
      <xdr:colOff>632460</xdr:colOff>
      <xdr:row>7</xdr:row>
      <xdr:rowOff>152400</xdr:rowOff>
    </xdr:to>
    <xdr:sp macro="" textlink="">
      <xdr:nvSpPr>
        <xdr:cNvPr id="2" name="TekstSylinder 1">
          <a:extLst>
            <a:ext uri="{FF2B5EF4-FFF2-40B4-BE49-F238E27FC236}">
              <a16:creationId xmlns:a16="http://schemas.microsoft.com/office/drawing/2014/main" id="{00000000-0008-0000-0000-000002000000}"/>
            </a:ext>
          </a:extLst>
        </xdr:cNvPr>
        <xdr:cNvSpPr txBox="1"/>
      </xdr:nvSpPr>
      <xdr:spPr>
        <a:xfrm>
          <a:off x="47626" y="266701"/>
          <a:ext cx="7442834" cy="11334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b-NO" sz="1000">
              <a:latin typeface="Arial" panose="020B0604020202020204" pitchFamily="34" charset="0"/>
              <a:cs typeface="Arial" panose="020B0604020202020204" pitchFamily="34" charset="0"/>
            </a:rPr>
            <a:t>I resultatregnskapet</a:t>
          </a:r>
          <a:r>
            <a:rPr lang="nb-NO" sz="1000" baseline="0">
              <a:latin typeface="Arial" panose="020B0604020202020204" pitchFamily="34" charset="0"/>
              <a:cs typeface="Arial" panose="020B0604020202020204" pitchFamily="34" charset="0"/>
            </a:rPr>
            <a:t> og</a:t>
          </a:r>
          <a:r>
            <a:rPr lang="nb-NO" sz="1000">
              <a:latin typeface="Arial" panose="020B0604020202020204" pitchFamily="34" charset="0"/>
              <a:cs typeface="Arial" panose="020B0604020202020204" pitchFamily="34" charset="0"/>
            </a:rPr>
            <a:t> balanseoppstillingene bestemmes fortegnet av teksten på den enkelte regnskapslinje. I disse oppstillingene skal derfor alle tall være positive. Dette er lagt til grunn i aritmetikken i disse  regnearkene. I kontantstrømoppstillingen skal det i alle linjene i avsnittene for innbetalinger og utbetalinger være positive tall i tallkolonnene. For tydelighets skyld er det i avsnittene som omhandler investeringsaktiviteter og finansieringsaktiviteter i kontantstrømoppstillingen angitt på den enkelte regnskapslinje hvilket fortegn tallene på angjeldende linje skal ha.</a:t>
          </a:r>
        </a:p>
      </xdr:txBody>
    </xdr:sp>
    <xdr:clientData/>
  </xdr:twoCellAnchor>
  <xdr:twoCellAnchor>
    <xdr:from>
      <xdr:col>0</xdr:col>
      <xdr:colOff>57150</xdr:colOff>
      <xdr:row>8</xdr:row>
      <xdr:rowOff>0</xdr:rowOff>
    </xdr:from>
    <xdr:to>
      <xdr:col>9</xdr:col>
      <xdr:colOff>651510</xdr:colOff>
      <xdr:row>12</xdr:row>
      <xdr:rowOff>0</xdr:rowOff>
    </xdr:to>
    <xdr:sp macro="" textlink="">
      <xdr:nvSpPr>
        <xdr:cNvPr id="3" name="TekstSylinder 2">
          <a:extLst>
            <a:ext uri="{FF2B5EF4-FFF2-40B4-BE49-F238E27FC236}">
              <a16:creationId xmlns:a16="http://schemas.microsoft.com/office/drawing/2014/main" id="{00000000-0008-0000-0000-000003000000}"/>
            </a:ext>
          </a:extLst>
        </xdr:cNvPr>
        <xdr:cNvSpPr txBox="1"/>
      </xdr:nvSpPr>
      <xdr:spPr>
        <a:xfrm>
          <a:off x="57150" y="1409700"/>
          <a:ext cx="7452360" cy="685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b-NO" sz="1000">
              <a:latin typeface="Arial" panose="020B0604020202020204" pitchFamily="34" charset="0"/>
              <a:cs typeface="Arial" panose="020B0604020202020204" pitchFamily="34" charset="0"/>
            </a:rPr>
            <a:t>Symbolet (+) på den enkelte regnskapslinje angir at tallene på linjen hvor dette symbolet forekommer, skal ha positivt fortegn i alle tallkolonner. Regnskapslinjer i kontantstrømoppstillingen hvor fortegnet bestemmes av andre forhold enn teksten på regnskapslinjen, er merket med symbolet (+/-).</a:t>
          </a:r>
        </a:p>
      </xdr:txBody>
    </xdr:sp>
    <xdr:clientData/>
  </xdr:twoCellAnchor>
  <xdr:twoCellAnchor>
    <xdr:from>
      <xdr:col>0</xdr:col>
      <xdr:colOff>47626</xdr:colOff>
      <xdr:row>13</xdr:row>
      <xdr:rowOff>24765</xdr:rowOff>
    </xdr:from>
    <xdr:to>
      <xdr:col>9</xdr:col>
      <xdr:colOff>647700</xdr:colOff>
      <xdr:row>17</xdr:row>
      <xdr:rowOff>238125</xdr:rowOff>
    </xdr:to>
    <xdr:sp macro="" textlink="">
      <xdr:nvSpPr>
        <xdr:cNvPr id="4" name="TekstSylinder 3">
          <a:extLst>
            <a:ext uri="{FF2B5EF4-FFF2-40B4-BE49-F238E27FC236}">
              <a16:creationId xmlns:a16="http://schemas.microsoft.com/office/drawing/2014/main" id="{00000000-0008-0000-0000-000004000000}"/>
            </a:ext>
          </a:extLst>
        </xdr:cNvPr>
        <xdr:cNvSpPr txBox="1"/>
      </xdr:nvSpPr>
      <xdr:spPr>
        <a:xfrm>
          <a:off x="47626" y="2282190"/>
          <a:ext cx="7458074" cy="8229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b-NO" sz="1000">
              <a:latin typeface="Arial" panose="020B0604020202020204" pitchFamily="34" charset="0"/>
              <a:cs typeface="Arial" panose="020B0604020202020204" pitchFamily="34" charset="0"/>
            </a:rPr>
            <a:t>Aritmetikken i notene er basert på at tallene i tallkolonnene summeres. I notene skal utbetalinger og andre reduksjoner derfor angis med negative tall i tallkolonnene. Linjer hvor tallene skal være negative i tallkolonnene, er for tydelighets skyld merket med symbolet (-) på den enkelte regnskapslinje. Linjer hvor fortegnet styres av andre forhold enn teksten på regnskapslinjen, er merket med (+/-).</a:t>
          </a:r>
        </a:p>
      </xdr:txBody>
    </xdr:sp>
    <xdr:clientData/>
  </xdr:twoCellAnchor>
  <xdr:twoCellAnchor>
    <xdr:from>
      <xdr:col>0</xdr:col>
      <xdr:colOff>47625</xdr:colOff>
      <xdr:row>19</xdr:row>
      <xdr:rowOff>19050</xdr:rowOff>
    </xdr:from>
    <xdr:to>
      <xdr:col>9</xdr:col>
      <xdr:colOff>632460</xdr:colOff>
      <xdr:row>25</xdr:row>
      <xdr:rowOff>114300</xdr:rowOff>
    </xdr:to>
    <xdr:sp macro="" textlink="">
      <xdr:nvSpPr>
        <xdr:cNvPr id="5" name="TekstSylinder 4">
          <a:extLst>
            <a:ext uri="{FF2B5EF4-FFF2-40B4-BE49-F238E27FC236}">
              <a16:creationId xmlns:a16="http://schemas.microsoft.com/office/drawing/2014/main" id="{00000000-0008-0000-0000-000005000000}"/>
            </a:ext>
          </a:extLst>
        </xdr:cNvPr>
        <xdr:cNvSpPr txBox="1"/>
      </xdr:nvSpPr>
      <xdr:spPr>
        <a:xfrm>
          <a:off x="47625" y="3362325"/>
          <a:ext cx="7442835" cy="1047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b-NO" sz="1000">
              <a:latin typeface="Arial" panose="020B0604020202020204" pitchFamily="34" charset="0"/>
              <a:cs typeface="Arial" panose="020B0604020202020204" pitchFamily="34" charset="0"/>
            </a:rPr>
            <a:t>Virksomhetens navn settes inn i celle A3 i resultatregnskapet og blir automatisk overført til de øvrige  arkene i pakken.</a:t>
          </a:r>
          <a:r>
            <a:rPr lang="nb-NO" sz="1000" baseline="0">
              <a:latin typeface="Arial" panose="020B0604020202020204" pitchFamily="34" charset="0"/>
              <a:cs typeface="Arial" panose="020B0604020202020204" pitchFamily="34" charset="0"/>
            </a:rPr>
            <a:t> Overskriftene i tallkolonnene  i notene styres med noen unntak av overskriftene i resultatregnskapets celler C5, D5 og E5. I kontantstrømoppstillingen og i enkelte noter er det innarbeidet budsjettkolonner. Overskriften i budsjettkolonnen i de aktuelle notene styres av overskriften på budsjettkolonnen i kontantstrømoppstillingen (celle G5). </a:t>
          </a:r>
          <a:endParaRPr lang="nb-NO" sz="1000">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11429</xdr:colOff>
      <xdr:row>4</xdr:row>
      <xdr:rowOff>45720</xdr:rowOff>
    </xdr:from>
    <xdr:to>
      <xdr:col>9</xdr:col>
      <xdr:colOff>1228725</xdr:colOff>
      <xdr:row>5</xdr:row>
      <xdr:rowOff>120015</xdr:rowOff>
    </xdr:to>
    <xdr:sp macro="" textlink="">
      <xdr:nvSpPr>
        <xdr:cNvPr id="2" name="TekstSylinder 1">
          <a:extLst>
            <a:ext uri="{FF2B5EF4-FFF2-40B4-BE49-F238E27FC236}">
              <a16:creationId xmlns:a16="http://schemas.microsoft.com/office/drawing/2014/main" id="{00000000-0008-0000-0100-000002000000}"/>
            </a:ext>
          </a:extLst>
        </xdr:cNvPr>
        <xdr:cNvSpPr txBox="1"/>
      </xdr:nvSpPr>
      <xdr:spPr>
        <a:xfrm>
          <a:off x="11429" y="721995"/>
          <a:ext cx="8075296" cy="2362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nb-NO" sz="1000" b="1">
              <a:solidFill>
                <a:schemeClr val="dk1"/>
              </a:solidFill>
              <a:latin typeface="Arial" panose="020B0604020202020204" pitchFamily="34" charset="0"/>
              <a:ea typeface="+mn-ea"/>
              <a:cs typeface="Arial" panose="020B0604020202020204" pitchFamily="34" charset="0"/>
            </a:rPr>
            <a:t>Generelt</a:t>
          </a:r>
          <a:endParaRPr lang="nb-NO" sz="1000">
            <a:solidFill>
              <a:schemeClr val="dk1"/>
            </a:solidFill>
            <a:latin typeface="Arial" panose="020B0604020202020204" pitchFamily="34" charset="0"/>
            <a:ea typeface="+mn-ea"/>
            <a:cs typeface="Arial" panose="020B0604020202020204" pitchFamily="34" charset="0"/>
          </a:endParaRPr>
        </a:p>
        <a:p>
          <a:endParaRPr lang="nb-NO" sz="1100"/>
        </a:p>
      </xdr:txBody>
    </xdr:sp>
    <xdr:clientData/>
  </xdr:twoCellAnchor>
  <xdr:twoCellAnchor>
    <xdr:from>
      <xdr:col>0</xdr:col>
      <xdr:colOff>9525</xdr:colOff>
      <xdr:row>5</xdr:row>
      <xdr:rowOff>133352</xdr:rowOff>
    </xdr:from>
    <xdr:to>
      <xdr:col>9</xdr:col>
      <xdr:colOff>1219201</xdr:colOff>
      <xdr:row>9</xdr:row>
      <xdr:rowOff>57150</xdr:rowOff>
    </xdr:to>
    <xdr:sp macro="" textlink="">
      <xdr:nvSpPr>
        <xdr:cNvPr id="3" name="TekstSylinder 2">
          <a:extLst>
            <a:ext uri="{FF2B5EF4-FFF2-40B4-BE49-F238E27FC236}">
              <a16:creationId xmlns:a16="http://schemas.microsoft.com/office/drawing/2014/main" id="{00000000-0008-0000-0100-000003000000}"/>
            </a:ext>
          </a:extLst>
        </xdr:cNvPr>
        <xdr:cNvSpPr txBox="1"/>
      </xdr:nvSpPr>
      <xdr:spPr>
        <a:xfrm>
          <a:off x="9525" y="971552"/>
          <a:ext cx="8067676" cy="6286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b-NO" sz="1000">
              <a:solidFill>
                <a:sysClr val="windowText" lastClr="000000"/>
              </a:solidFill>
              <a:effectLst/>
              <a:latin typeface="Arial" panose="020B0604020202020204" pitchFamily="34" charset="0"/>
              <a:ea typeface="+mn-ea"/>
              <a:cs typeface="Arial" panose="020B0604020202020204" pitchFamily="34" charset="0"/>
            </a:rPr>
            <a:t>Virksomhetsregnskapet er satt opp i samsvar med gjeldende statlige regnskapsstandarder (SRS).</a:t>
          </a:r>
        </a:p>
        <a:p>
          <a:r>
            <a:rPr lang="nb-NO" sz="1000">
              <a:solidFill>
                <a:schemeClr val="dk1"/>
              </a:solidFill>
              <a:effectLst/>
              <a:latin typeface="Arial" panose="020B0604020202020204" pitchFamily="34" charset="0"/>
              <a:ea typeface="+mn-ea"/>
              <a:cs typeface="Arial" panose="020B0604020202020204" pitchFamily="34" charset="0"/>
            </a:rPr>
            <a:t> </a:t>
          </a:r>
        </a:p>
        <a:p>
          <a:r>
            <a:rPr lang="nb-NO" sz="1000">
              <a:solidFill>
                <a:schemeClr val="dk1"/>
              </a:solidFill>
              <a:latin typeface="Arial" panose="020B0604020202020204" pitchFamily="34" charset="0"/>
              <a:ea typeface="+mn-ea"/>
              <a:cs typeface="Arial" panose="020B0604020202020204" pitchFamily="34" charset="0"/>
            </a:rPr>
            <a:t>Alle regnskapstall er oppgitt i 1000 kroner dersom ikke annet er særskilt opplyst.</a:t>
          </a:r>
          <a:endParaRPr lang="nb-NO" sz="1000">
            <a:latin typeface="Arial" panose="020B0604020202020204" pitchFamily="34" charset="0"/>
            <a:cs typeface="Arial" panose="020B0604020202020204" pitchFamily="34" charset="0"/>
          </a:endParaRPr>
        </a:p>
      </xdr:txBody>
    </xdr:sp>
    <xdr:clientData/>
  </xdr:twoCellAnchor>
  <xdr:twoCellAnchor>
    <xdr:from>
      <xdr:col>0</xdr:col>
      <xdr:colOff>28575</xdr:colOff>
      <xdr:row>9</xdr:row>
      <xdr:rowOff>36195</xdr:rowOff>
    </xdr:from>
    <xdr:to>
      <xdr:col>9</xdr:col>
      <xdr:colOff>1228725</xdr:colOff>
      <xdr:row>10</xdr:row>
      <xdr:rowOff>127635</xdr:rowOff>
    </xdr:to>
    <xdr:sp macro="" textlink="">
      <xdr:nvSpPr>
        <xdr:cNvPr id="4" name="TekstSylinder 3">
          <a:extLst>
            <a:ext uri="{FF2B5EF4-FFF2-40B4-BE49-F238E27FC236}">
              <a16:creationId xmlns:a16="http://schemas.microsoft.com/office/drawing/2014/main" id="{00000000-0008-0000-0100-000004000000}"/>
            </a:ext>
          </a:extLst>
        </xdr:cNvPr>
        <xdr:cNvSpPr txBox="1"/>
      </xdr:nvSpPr>
      <xdr:spPr>
        <a:xfrm>
          <a:off x="28575" y="1579245"/>
          <a:ext cx="8058150" cy="2533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nb-NO" sz="1000" b="1">
              <a:solidFill>
                <a:schemeClr val="dk1"/>
              </a:solidFill>
              <a:latin typeface="Arial" panose="020B0604020202020204" pitchFamily="34" charset="0"/>
              <a:ea typeface="+mn-ea"/>
              <a:cs typeface="Arial" panose="020B0604020202020204" pitchFamily="34" charset="0"/>
            </a:rPr>
            <a:t>Anvendte regnskapsprinsipper</a:t>
          </a:r>
          <a:endParaRPr lang="nb-NO" sz="1000">
            <a:solidFill>
              <a:schemeClr val="dk1"/>
            </a:solidFill>
            <a:latin typeface="Arial" panose="020B0604020202020204" pitchFamily="34" charset="0"/>
            <a:ea typeface="+mn-ea"/>
            <a:cs typeface="Arial" panose="020B0604020202020204" pitchFamily="34" charset="0"/>
          </a:endParaRPr>
        </a:p>
        <a:p>
          <a:endParaRPr lang="nb-NO" sz="1100"/>
        </a:p>
      </xdr:txBody>
    </xdr:sp>
    <xdr:clientData/>
  </xdr:twoCellAnchor>
  <xdr:twoCellAnchor>
    <xdr:from>
      <xdr:col>0</xdr:col>
      <xdr:colOff>28574</xdr:colOff>
      <xdr:row>10</xdr:row>
      <xdr:rowOff>154307</xdr:rowOff>
    </xdr:from>
    <xdr:to>
      <xdr:col>9</xdr:col>
      <xdr:colOff>1238249</xdr:colOff>
      <xdr:row>36</xdr:row>
      <xdr:rowOff>142875</xdr:rowOff>
    </xdr:to>
    <xdr:sp macro="" textlink="">
      <xdr:nvSpPr>
        <xdr:cNvPr id="6" name="TekstSylinder 5">
          <a:extLst>
            <a:ext uri="{FF2B5EF4-FFF2-40B4-BE49-F238E27FC236}">
              <a16:creationId xmlns:a16="http://schemas.microsoft.com/office/drawing/2014/main" id="{00000000-0008-0000-0100-000006000000}"/>
            </a:ext>
          </a:extLst>
        </xdr:cNvPr>
        <xdr:cNvSpPr txBox="1"/>
      </xdr:nvSpPr>
      <xdr:spPr>
        <a:xfrm>
          <a:off x="28574" y="1859282"/>
          <a:ext cx="8067675" cy="41986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b-NO" sz="1100" b="1" i="1">
              <a:solidFill>
                <a:schemeClr val="dk1"/>
              </a:solidFill>
              <a:latin typeface="Arial" panose="020B0604020202020204" pitchFamily="34" charset="0"/>
              <a:ea typeface="+mn-ea"/>
              <a:cs typeface="Arial" panose="020B0604020202020204" pitchFamily="34" charset="0"/>
            </a:rPr>
            <a:t>I</a:t>
          </a:r>
          <a:r>
            <a:rPr lang="nb-NO" sz="1000" b="1" i="1">
              <a:solidFill>
                <a:schemeClr val="dk1"/>
              </a:solidFill>
              <a:latin typeface="Arial" panose="020B0604020202020204" pitchFamily="34" charset="0"/>
              <a:ea typeface="+mn-ea"/>
              <a:cs typeface="Arial" panose="020B0604020202020204" pitchFamily="34" charset="0"/>
            </a:rPr>
            <a:t>nntekter</a:t>
          </a:r>
          <a:r>
            <a:rPr lang="nb-NO" sz="1000" b="1" i="1" baseline="0">
              <a:solidFill>
                <a:schemeClr val="dk1"/>
              </a:solidFill>
              <a:latin typeface="Arial" panose="020B0604020202020204" pitchFamily="34" charset="0"/>
              <a:ea typeface="+mn-ea"/>
              <a:cs typeface="Arial" panose="020B0604020202020204" pitchFamily="34" charset="0"/>
            </a:rPr>
            <a:t> fra bevilgninger og inntekt fra tilskudd og overføringer</a:t>
          </a:r>
        </a:p>
        <a:p>
          <a:endParaRPr lang="nb-NO" sz="1000" i="1" baseline="0">
            <a:solidFill>
              <a:schemeClr val="dk1"/>
            </a:solidFill>
            <a:latin typeface="Arial" panose="020B0604020202020204" pitchFamily="34" charset="0"/>
            <a:ea typeface="+mn-ea"/>
            <a:cs typeface="Arial" panose="020B0604020202020204" pitchFamily="34" charset="0"/>
          </a:endParaRPr>
        </a:p>
        <a:p>
          <a:r>
            <a:rPr lang="nb-NO" sz="1000" baseline="0">
              <a:solidFill>
                <a:sysClr val="windowText" lastClr="000000"/>
              </a:solidFill>
              <a:effectLst/>
              <a:latin typeface="Arial" panose="020B0604020202020204" pitchFamily="34" charset="0"/>
              <a:ea typeface="+mn-ea"/>
              <a:cs typeface="Arial" panose="020B0604020202020204" pitchFamily="34" charset="0"/>
            </a:rPr>
            <a:t>Inntekt fra bevilgninger og inntekt fra tilskudd resultatføres etter prinsippet om motsatt sammenstilling. Dette innebærer at inntekt fra bevilgninger og inntekt fra tilskudd resultatføres i takt med at aktivitetene som finansieres av disse inntektene utføres, det vil si samme periode som kostnadene påløper (motsatt sammenstilling).</a:t>
          </a:r>
        </a:p>
        <a:p>
          <a:pPr eaLnBrk="1" fontAlgn="auto" latinLnBrk="0" hangingPunct="1"/>
          <a:endParaRPr lang="nb-NO" sz="1000" baseline="0">
            <a:solidFill>
              <a:sysClr val="windowText" lastClr="000000"/>
            </a:solidFill>
            <a:effectLst/>
            <a:latin typeface="Arial" panose="020B0604020202020204" pitchFamily="34" charset="0"/>
            <a:ea typeface="+mn-ea"/>
            <a:cs typeface="Arial" panose="020B0604020202020204" pitchFamily="34" charset="0"/>
          </a:endParaRPr>
        </a:p>
        <a:p>
          <a:pPr eaLnBrk="1" fontAlgn="auto" latinLnBrk="0" hangingPunct="1"/>
          <a:r>
            <a:rPr lang="nb-NO" sz="1000" baseline="0">
              <a:solidFill>
                <a:sysClr val="windowText" lastClr="000000"/>
              </a:solidFill>
              <a:effectLst/>
              <a:latin typeface="Arial" panose="020B0604020202020204" pitchFamily="34" charset="0"/>
              <a:ea typeface="+mn-ea"/>
              <a:cs typeface="Arial" panose="020B0604020202020204" pitchFamily="34" charset="0"/>
            </a:rPr>
            <a:t>Grunnbevilgning fra departementet som er ment å finansiere</a:t>
          </a:r>
          <a:r>
            <a:rPr lang="nb-NO" sz="1000">
              <a:solidFill>
                <a:sysClr val="windowText" lastClr="000000"/>
              </a:solidFill>
              <a:effectLst/>
              <a:latin typeface="Arial" panose="020B0604020202020204" pitchFamily="34" charset="0"/>
              <a:ea typeface="+mn-ea"/>
              <a:cs typeface="Arial" panose="020B0604020202020204" pitchFamily="34" charset="0"/>
            </a:rPr>
            <a:t> ordinære</a:t>
          </a:r>
          <a:r>
            <a:rPr lang="nb-NO" sz="1000" baseline="0">
              <a:solidFill>
                <a:sysClr val="windowText" lastClr="000000"/>
              </a:solidFill>
              <a:effectLst/>
              <a:latin typeface="Arial" panose="020B0604020202020204" pitchFamily="34" charset="0"/>
              <a:ea typeface="+mn-ea"/>
              <a:cs typeface="Arial" panose="020B0604020202020204" pitchFamily="34" charset="0"/>
            </a:rPr>
            <a:t> drifts</a:t>
          </a:r>
          <a:r>
            <a:rPr lang="nb-NO" sz="1000">
              <a:solidFill>
                <a:sysClr val="windowText" lastClr="000000"/>
              </a:solidFill>
              <a:effectLst/>
              <a:latin typeface="Arial" panose="020B0604020202020204" pitchFamily="34" charset="0"/>
              <a:ea typeface="+mn-ea"/>
              <a:cs typeface="Arial" panose="020B0604020202020204" pitchFamily="34" charset="0"/>
            </a:rPr>
            <a:t>aktiviteter </a:t>
          </a:r>
          <a:r>
            <a:rPr lang="nb-NO" sz="1000">
              <a:solidFill>
                <a:schemeClr val="dk1"/>
              </a:solidFill>
              <a:effectLst/>
              <a:latin typeface="Arial" panose="020B0604020202020204" pitchFamily="34" charset="0"/>
              <a:ea typeface="+mn-ea"/>
              <a:cs typeface="Arial" panose="020B0604020202020204" pitchFamily="34" charset="0"/>
            </a:rPr>
            <a:t>er opptjent pr. 31.12 hvis ikke institusjonen eller departementet har satt konkrete og målbare krav til gjennomføring</a:t>
          </a:r>
          <a:r>
            <a:rPr lang="nb-NO" sz="1000" baseline="0">
              <a:solidFill>
                <a:schemeClr val="dk1"/>
              </a:solidFill>
              <a:effectLst/>
              <a:latin typeface="Arial" panose="020B0604020202020204" pitchFamily="34" charset="0"/>
              <a:ea typeface="+mn-ea"/>
              <a:cs typeface="Arial" panose="020B0604020202020204" pitchFamily="34" charset="0"/>
            </a:rPr>
            <a:t> av aktiviteten. Bevilgning knyttet til konkrete oppgaver og investeringer  som ikke er gjennomført på balansedagen, er </a:t>
          </a:r>
          <a:r>
            <a:rPr lang="nb-NO" sz="1000">
              <a:solidFill>
                <a:schemeClr val="dk1"/>
              </a:solidFill>
              <a:effectLst/>
              <a:latin typeface="Arial" panose="020B0604020202020204" pitchFamily="34" charset="0"/>
              <a:ea typeface="+mn-ea"/>
              <a:cs typeface="Arial" panose="020B0604020202020204" pitchFamily="34" charset="0"/>
            </a:rPr>
            <a:t>klassifisert som ikke inntektsført bevilgning, og presentert i del III i note 15. </a:t>
          </a:r>
        </a:p>
        <a:p>
          <a:pPr eaLnBrk="1" fontAlgn="auto" latinLnBrk="0" hangingPunct="1"/>
          <a:endParaRPr lang="nb-NO" sz="100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nb-NO" sz="1000">
              <a:solidFill>
                <a:schemeClr val="dk1"/>
              </a:solidFill>
              <a:effectLst/>
              <a:latin typeface="Arial" panose="020B0604020202020204" pitchFamily="34" charset="0"/>
              <a:ea typeface="+mn-ea"/>
              <a:cs typeface="Arial" panose="020B0604020202020204" pitchFamily="34" charset="0"/>
            </a:rPr>
            <a:t>Overskudd fra bevilgningsfinansiert aktivitet er presentert som Avregnet bevilgningsfinansiert aktivitet i del C Statens kapital</a:t>
          </a:r>
          <a:r>
            <a:rPr lang="nb-NO" sz="1000" baseline="0">
              <a:solidFill>
                <a:schemeClr val="dk1"/>
              </a:solidFill>
              <a:effectLst/>
              <a:latin typeface="Arial" panose="020B0604020202020204" pitchFamily="34" charset="0"/>
              <a:ea typeface="+mn-ea"/>
              <a:cs typeface="Arial" panose="020B0604020202020204" pitchFamily="34" charset="0"/>
            </a:rPr>
            <a:t> i balansen.  </a:t>
          </a:r>
          <a:r>
            <a:rPr lang="nb-NO" sz="1000">
              <a:solidFill>
                <a:schemeClr val="dk1"/>
              </a:solidFill>
              <a:effectLst/>
              <a:latin typeface="Arial" panose="020B0604020202020204" pitchFamily="34" charset="0"/>
              <a:ea typeface="+mn-ea"/>
              <a:cs typeface="Arial" panose="020B0604020202020204" pitchFamily="34" charset="0"/>
            </a:rPr>
            <a:t>Bidrag og tilskudd</a:t>
          </a:r>
          <a:r>
            <a:rPr lang="nb-NO" sz="1000" baseline="0">
              <a:solidFill>
                <a:schemeClr val="dk1"/>
              </a:solidFill>
              <a:effectLst/>
              <a:latin typeface="Arial" panose="020B0604020202020204" pitchFamily="34" charset="0"/>
              <a:ea typeface="+mn-ea"/>
              <a:cs typeface="Arial" panose="020B0604020202020204" pitchFamily="34" charset="0"/>
            </a:rPr>
            <a:t> fra </a:t>
          </a:r>
          <a:r>
            <a:rPr lang="nb-NO" sz="1000">
              <a:solidFill>
                <a:schemeClr val="dk1"/>
              </a:solidFill>
              <a:effectLst/>
              <a:latin typeface="Arial" panose="020B0604020202020204" pitchFamily="34" charset="0"/>
              <a:ea typeface="+mn-ea"/>
              <a:cs typeface="Arial" panose="020B0604020202020204" pitchFamily="34" charset="0"/>
            </a:rPr>
            <a:t>statlige etater og tilskudd fra Norges forskningsråd samt bidrag</a:t>
          </a:r>
          <a:r>
            <a:rPr lang="nb-NO" sz="1000" baseline="0">
              <a:solidFill>
                <a:schemeClr val="dk1"/>
              </a:solidFill>
              <a:effectLst/>
              <a:latin typeface="Arial" panose="020B0604020202020204" pitchFamily="34" charset="0"/>
              <a:ea typeface="+mn-ea"/>
              <a:cs typeface="Arial" panose="020B0604020202020204" pitchFamily="34" charset="0"/>
            </a:rPr>
            <a:t> </a:t>
          </a:r>
          <a:r>
            <a:rPr lang="nb-NO" sz="1000">
              <a:solidFill>
                <a:schemeClr val="dk1"/>
              </a:solidFill>
              <a:effectLst/>
              <a:latin typeface="Arial" panose="020B0604020202020204" pitchFamily="34" charset="0"/>
              <a:ea typeface="+mn-ea"/>
              <a:cs typeface="Arial" panose="020B0604020202020204" pitchFamily="34" charset="0"/>
            </a:rPr>
            <a:t>og tilskudd fra andre som ikke er benyttet på balansedagen, er presentert</a:t>
          </a:r>
          <a:r>
            <a:rPr lang="nb-NO" sz="1000" baseline="0">
              <a:solidFill>
                <a:schemeClr val="dk1"/>
              </a:solidFill>
              <a:effectLst/>
              <a:latin typeface="Arial" panose="020B0604020202020204" pitchFamily="34" charset="0"/>
              <a:ea typeface="+mn-ea"/>
              <a:cs typeface="Arial" panose="020B0604020202020204" pitchFamily="34" charset="0"/>
            </a:rPr>
            <a:t> som annen kortsiktig gjeld på regnskapslinjen ikke inntektsført tilskudd og overføringer</a:t>
          </a:r>
          <a:r>
            <a:rPr lang="nb-NO" sz="1000">
              <a:solidFill>
                <a:schemeClr val="dk1"/>
              </a:solidFill>
              <a:effectLst/>
              <a:latin typeface="Arial" panose="020B0604020202020204" pitchFamily="34" charset="0"/>
              <a:ea typeface="+mn-ea"/>
              <a:cs typeface="Arial" panose="020B0604020202020204" pitchFamily="34" charset="0"/>
            </a:rPr>
            <a:t> i balanseoppstillingen. Tilsvarende gjelder for gaver. </a:t>
          </a:r>
          <a:endParaRPr lang="nb-NO" sz="1000">
            <a:effectLst/>
            <a:latin typeface="Arial" panose="020B0604020202020204" pitchFamily="34" charset="0"/>
            <a:cs typeface="Arial" panose="020B0604020202020204" pitchFamily="34" charset="0"/>
          </a:endParaRPr>
        </a:p>
        <a:p>
          <a:pPr eaLnBrk="1" fontAlgn="auto" latinLnBrk="0" hangingPunct="1"/>
          <a:endParaRPr lang="nb-NO" sz="1000">
            <a:effectLst/>
            <a:latin typeface="Arial" panose="020B0604020202020204" pitchFamily="34" charset="0"/>
            <a:cs typeface="Arial" panose="020B0604020202020204" pitchFamily="34" charset="0"/>
          </a:endParaRPr>
        </a:p>
        <a:p>
          <a:r>
            <a:rPr lang="nb-NO" sz="1000">
              <a:solidFill>
                <a:schemeClr val="dk1"/>
              </a:solidFill>
              <a:effectLst/>
              <a:latin typeface="Arial" panose="020B0604020202020204" pitchFamily="34" charset="0"/>
              <a:ea typeface="+mn-ea"/>
              <a:cs typeface="Arial" panose="020B0604020202020204" pitchFamily="34" charset="0"/>
            </a:rPr>
            <a:t>Den andelen av inntekt fra bevilgninger og tilsvarende som benyttes til anskaffelse av immaterielle eiendeler og varige driftsmidler som balanseføres, inntektsføres ikke på anskaffelsestidspunktet, men avsettes i balansen på regnskapslinjen statens finansiering av immaterielle eiendeler og varige driftsmidler.</a:t>
          </a:r>
        </a:p>
        <a:p>
          <a:r>
            <a:rPr lang="nb-NO" sz="1000">
              <a:solidFill>
                <a:schemeClr val="dk1"/>
              </a:solidFill>
              <a:effectLst/>
              <a:latin typeface="Arial" panose="020B0604020202020204" pitchFamily="34" charset="0"/>
              <a:ea typeface="+mn-ea"/>
              <a:cs typeface="Arial" panose="020B0604020202020204" pitchFamily="34" charset="0"/>
            </a:rPr>
            <a:t> </a:t>
          </a:r>
        </a:p>
        <a:p>
          <a:r>
            <a:rPr lang="nb-NO" sz="1000">
              <a:solidFill>
                <a:schemeClr val="dk1"/>
              </a:solidFill>
              <a:effectLst/>
              <a:latin typeface="Arial" panose="020B0604020202020204" pitchFamily="34" charset="0"/>
              <a:ea typeface="+mn-ea"/>
              <a:cs typeface="Arial" panose="020B0604020202020204" pitchFamily="34" charset="0"/>
            </a:rPr>
            <a:t>I takt med kostnadsføringen av avskrivninger av immaterielle eiendeler og varige driftsmidler inntektsføres et tilsvarende beløp fra avsetningen statens finansiering av immaterielle eiendeler og varige driftsmidler. Periodens inntektsføring fra avsetningen resultatføres som inntekt fra bevilgninger. Dette medfører at kostnadsførte avskrivninger inngår i virksomhetens driftskostnader uten å få resultateffekt.</a:t>
          </a:r>
          <a:endParaRPr lang="nb-NO" sz="1000">
            <a:solidFill>
              <a:schemeClr val="dk1"/>
            </a:solidFill>
            <a:latin typeface="Arial" panose="020B0604020202020204" pitchFamily="34" charset="0"/>
            <a:ea typeface="+mn-ea"/>
            <a:cs typeface="Arial" panose="020B0604020202020204" pitchFamily="34" charset="0"/>
          </a:endParaRPr>
        </a:p>
        <a:p>
          <a:endParaRPr lang="nb-NO" sz="1000">
            <a:solidFill>
              <a:schemeClr val="dk1"/>
            </a:solidFill>
            <a:latin typeface="Arial" panose="020B0604020202020204" pitchFamily="34" charset="0"/>
            <a:ea typeface="+mn-ea"/>
            <a:cs typeface="Arial" panose="020B0604020202020204" pitchFamily="34" charset="0"/>
          </a:endParaRPr>
        </a:p>
        <a:p>
          <a:r>
            <a:rPr lang="nb-NO" sz="1000" b="1" i="1">
              <a:solidFill>
                <a:schemeClr val="dk1"/>
              </a:solidFill>
              <a:latin typeface="Arial" panose="020B0604020202020204" pitchFamily="34" charset="0"/>
              <a:ea typeface="+mn-ea"/>
              <a:cs typeface="Arial" panose="020B0604020202020204" pitchFamily="34" charset="0"/>
            </a:rPr>
            <a:t>Inntekter</a:t>
          </a:r>
          <a:r>
            <a:rPr lang="nb-NO" sz="1000" b="1" i="1" baseline="0">
              <a:solidFill>
                <a:schemeClr val="dk1"/>
              </a:solidFill>
              <a:latin typeface="Arial" panose="020B0604020202020204" pitchFamily="34" charset="0"/>
              <a:ea typeface="+mn-ea"/>
              <a:cs typeface="Arial" panose="020B0604020202020204" pitchFamily="34" charset="0"/>
            </a:rPr>
            <a:t> fra transaksjonsbaserte inntekter</a:t>
          </a:r>
          <a:endParaRPr lang="nb-NO" sz="1000" b="1" i="1">
            <a:solidFill>
              <a:schemeClr val="dk1"/>
            </a:solidFill>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nb-NO" sz="1000">
              <a:solidFill>
                <a:schemeClr val="dk1"/>
              </a:solidFill>
              <a:effectLst/>
              <a:latin typeface="Arial" panose="020B0604020202020204" pitchFamily="34" charset="0"/>
              <a:ea typeface="+mn-ea"/>
              <a:cs typeface="Arial" panose="020B0604020202020204" pitchFamily="34" charset="0"/>
            </a:rPr>
            <a:t>Transaksjoner resultatføres til verdien av vederlaget på transaksjonstidspunktet. Inntekt resultatføres når den er opptjent. Inntektsføring ved salg av varer skjer på leveringstidspunktet hvor overføring av risiko og kontroll er overført til kjøper. Salg av tjenester inntektsføres i takt med utførelsen. </a:t>
          </a:r>
        </a:p>
      </xdr:txBody>
    </xdr:sp>
    <xdr:clientData/>
  </xdr:twoCellAnchor>
  <xdr:twoCellAnchor>
    <xdr:from>
      <xdr:col>0</xdr:col>
      <xdr:colOff>19050</xdr:colOff>
      <xdr:row>36</xdr:row>
      <xdr:rowOff>66675</xdr:rowOff>
    </xdr:from>
    <xdr:to>
      <xdr:col>10</xdr:col>
      <xdr:colOff>9525</xdr:colOff>
      <xdr:row>56</xdr:row>
      <xdr:rowOff>142875</xdr:rowOff>
    </xdr:to>
    <xdr:sp macro="" textlink="">
      <xdr:nvSpPr>
        <xdr:cNvPr id="7" name="TekstSylinder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6000000}"/>
            </a:ext>
          </a:extLst>
        </xdr:cNvPr>
        <xdr:cNvSpPr txBox="1"/>
      </xdr:nvSpPr>
      <xdr:spPr>
        <a:xfrm>
          <a:off x="19050" y="5981700"/>
          <a:ext cx="8096250" cy="3314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b-NO" sz="1000" b="1" i="1">
              <a:solidFill>
                <a:schemeClr val="dk1"/>
              </a:solidFill>
              <a:latin typeface="Arial" panose="020B0604020202020204" pitchFamily="34" charset="0"/>
              <a:ea typeface="+mn-ea"/>
              <a:cs typeface="Arial" panose="020B0604020202020204" pitchFamily="34" charset="0"/>
            </a:rPr>
            <a:t>Kostnader</a:t>
          </a:r>
          <a:endParaRPr lang="nb-NO" sz="1000" b="1">
            <a:solidFill>
              <a:schemeClr val="dk1"/>
            </a:solidFill>
            <a:latin typeface="Arial" panose="020B0604020202020204" pitchFamily="34" charset="0"/>
            <a:ea typeface="+mn-ea"/>
            <a:cs typeface="Arial" panose="020B0604020202020204" pitchFamily="34" charset="0"/>
          </a:endParaRPr>
        </a:p>
        <a:p>
          <a:r>
            <a:rPr lang="nb-NO" sz="1000">
              <a:solidFill>
                <a:schemeClr val="dk1"/>
              </a:solidFill>
              <a:effectLst/>
              <a:latin typeface="Arial" panose="020B0604020202020204" pitchFamily="34" charset="0"/>
              <a:ea typeface="+mn-ea"/>
              <a:cs typeface="Arial" panose="020B0604020202020204" pitchFamily="34" charset="0"/>
            </a:rPr>
            <a:t>Utgifter som gjelder transaksjonsbaserte inntekter er kostnadsført i samme periode som tilhørende inntekt. </a:t>
          </a:r>
          <a:endParaRPr lang="nb-NO" sz="1000">
            <a:effectLst/>
            <a:latin typeface="Arial" panose="020B0604020202020204" pitchFamily="34" charset="0"/>
            <a:cs typeface="Arial" panose="020B0604020202020204" pitchFamily="34" charset="0"/>
          </a:endParaRPr>
        </a:p>
        <a:p>
          <a:r>
            <a:rPr lang="nb-NO" sz="1000">
              <a:solidFill>
                <a:schemeClr val="dk1"/>
              </a:solidFill>
              <a:effectLst/>
              <a:latin typeface="Arial" panose="020B0604020202020204" pitchFamily="34" charset="0"/>
              <a:ea typeface="+mn-ea"/>
              <a:cs typeface="Arial" panose="020B0604020202020204" pitchFamily="34" charset="0"/>
            </a:rPr>
            <a:t> </a:t>
          </a:r>
          <a:endParaRPr lang="nb-NO" sz="1000">
            <a:effectLst/>
            <a:latin typeface="Arial" panose="020B0604020202020204" pitchFamily="34" charset="0"/>
            <a:cs typeface="Arial" panose="020B0604020202020204" pitchFamily="34" charset="0"/>
          </a:endParaRPr>
        </a:p>
        <a:p>
          <a:r>
            <a:rPr lang="nb-NO" sz="1000">
              <a:solidFill>
                <a:schemeClr val="dk1"/>
              </a:solidFill>
              <a:effectLst/>
              <a:latin typeface="Arial" panose="020B0604020202020204" pitchFamily="34" charset="0"/>
              <a:ea typeface="+mn-ea"/>
              <a:cs typeface="Arial" panose="020B0604020202020204" pitchFamily="34" charset="0"/>
            </a:rPr>
            <a:t>Utgifter som finansieres med inntekt fra bevilgning og inntekt fra tilskudd og overføringer, er kostnadsført i samme periode som aktivitetene er gjennomført og ressursene er forbrukt.</a:t>
          </a:r>
        </a:p>
        <a:p>
          <a:endParaRPr lang="nb-NO" sz="100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nb-NO" sz="1100" b="1" i="1" u="none" strike="noStrike">
              <a:solidFill>
                <a:schemeClr val="dk1"/>
              </a:solidFill>
              <a:effectLst/>
              <a:latin typeface="+mn-lt"/>
              <a:ea typeface="+mn-ea"/>
              <a:cs typeface="+mn-cs"/>
            </a:rPr>
            <a:t>Tap</a:t>
          </a:r>
        </a:p>
        <a:p>
          <a:pPr marL="0" marR="0" lvl="0" indent="0" defTabSz="914400" eaLnBrk="1" fontAlgn="auto" latinLnBrk="0" hangingPunct="1">
            <a:lnSpc>
              <a:spcPct val="100000"/>
            </a:lnSpc>
            <a:spcBef>
              <a:spcPts val="0"/>
            </a:spcBef>
            <a:spcAft>
              <a:spcPts val="0"/>
            </a:spcAft>
            <a:buClrTx/>
            <a:buSzTx/>
            <a:buFontTx/>
            <a:buNone/>
            <a:tabLst/>
            <a:defRPr/>
          </a:pPr>
          <a:r>
            <a:rPr lang="nb-NO" sz="1100" b="0" i="0" u="none" strike="noStrike">
              <a:solidFill>
                <a:schemeClr val="dk1"/>
              </a:solidFill>
              <a:effectLst/>
              <a:latin typeface="+mn-lt"/>
              <a:ea typeface="+mn-ea"/>
              <a:cs typeface="+mn-cs"/>
            </a:rPr>
            <a:t>Det er ikke foretatt en generell vurdering knyttet til latente tap i aktive oppdragsprosjekter. Eventuelle tap konstateres først ved avslutning av prosjektet og er kostnadsført når en eventuell underdekning i prosjektet er endelig konstatert.</a:t>
          </a:r>
          <a:endParaRPr lang="nb-NO" sz="1000"/>
        </a:p>
        <a:p>
          <a:endParaRPr lang="nb-NO" sz="1000">
            <a:latin typeface="Arial" panose="020B0604020202020204" pitchFamily="34" charset="0"/>
            <a:cs typeface="Arial" panose="020B0604020202020204" pitchFamily="34" charset="0"/>
          </a:endParaRPr>
        </a:p>
        <a:p>
          <a:r>
            <a:rPr lang="nb-NO" sz="1000" b="1" i="1">
              <a:solidFill>
                <a:schemeClr val="dk1"/>
              </a:solidFill>
              <a:effectLst/>
              <a:latin typeface="Arial" panose="020B0604020202020204" pitchFamily="34" charset="0"/>
              <a:ea typeface="+mn-ea"/>
              <a:cs typeface="Arial" panose="020B0604020202020204" pitchFamily="34" charset="0"/>
            </a:rPr>
            <a:t>Pensjoner</a:t>
          </a:r>
        </a:p>
        <a:p>
          <a:r>
            <a:rPr lang="nb-NO" sz="1000">
              <a:solidFill>
                <a:schemeClr val="dk1"/>
              </a:solidFill>
              <a:effectLst/>
              <a:latin typeface="Arial" panose="020B0604020202020204" pitchFamily="34" charset="0"/>
              <a:ea typeface="+mn-ea"/>
              <a:cs typeface="Arial" panose="020B0604020202020204" pitchFamily="34" charset="0"/>
            </a:rPr>
            <a:t>SRS 25 Ytelser til ansatte legger til grunn en forenklet regnskapsmessig tilnærming til pensjoner. Statlige virksomheter skal ikke balanseføre netto pensjonsforpliktelser for ordninger til Statens pensjonskasse (SPK).</a:t>
          </a:r>
        </a:p>
        <a:p>
          <a:r>
            <a:rPr lang="nb-NO" sz="1000">
              <a:solidFill>
                <a:schemeClr val="dk1"/>
              </a:solidFill>
              <a:effectLst/>
              <a:latin typeface="Arial" panose="020B0604020202020204" pitchFamily="34" charset="0"/>
              <a:ea typeface="+mn-ea"/>
              <a:cs typeface="Arial" panose="020B0604020202020204" pitchFamily="34" charset="0"/>
            </a:rPr>
            <a:t> </a:t>
          </a:r>
        </a:p>
        <a:p>
          <a:r>
            <a:rPr lang="nb-NO" sz="1000">
              <a:solidFill>
                <a:schemeClr val="dk1"/>
              </a:solidFill>
              <a:effectLst/>
              <a:latin typeface="Arial" panose="020B0604020202020204" pitchFamily="34" charset="0"/>
              <a:ea typeface="+mn-ea"/>
              <a:cs typeface="Arial" panose="020B0604020202020204" pitchFamily="34" charset="0"/>
            </a:rPr>
            <a:t>Vi har resultatført arbeidsgiverandelen av pensjonspremien som pensjonskostnad. Pensjon er kostnadsført som om pensjonsordningen i SPK var basert på en innskuddsplan. </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a:solidFill>
                <a:schemeClr val="dk1"/>
              </a:solidFill>
              <a:effectLst/>
              <a:latin typeface="Arial" panose="020B0604020202020204" pitchFamily="34" charset="0"/>
              <a:ea typeface="+mn-ea"/>
              <a:cs typeface="Arial" panose="020B0604020202020204" pitchFamily="34" charset="0"/>
            </a:rPr>
            <a:t>Fra 2022 har SPK lagt om pensjonspremiemodellen for statlige virksomheter. Fra 1. januar 2022 betaler virksomheten en virksomhetsspesifikk hendelsesbasert arbeidsgiverandel som del av pensjonspremien. At premien er virksomhetsspesifikk, betyr at den beregnes ut fra den UiO's forhold, ikke for grupper av virksomheter samlet. At den er hendelsesbasert, betyr at den tar hensyn til de faktiske hendelser i medlemsbestanden i UiO, slik at premiereserven er ajour i forhold til medlemmets opptjening. Medlemsandelen på to prosent av lønnsgrunnlaget er uendret.</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b="1" i="1">
              <a:solidFill>
                <a:schemeClr val="dk1"/>
              </a:solidFill>
              <a:effectLst/>
              <a:latin typeface="Arial" panose="020B0604020202020204" pitchFamily="34" charset="0"/>
              <a:ea typeface="+mn-ea"/>
              <a:cs typeface="Arial" panose="020B0604020202020204" pitchFamily="34" charset="0"/>
            </a:rPr>
            <a:t>Leieavtaler</a:t>
          </a:r>
        </a:p>
        <a:p>
          <a:r>
            <a:rPr lang="nb-NO" sz="1000">
              <a:solidFill>
                <a:schemeClr val="dk1"/>
              </a:solidFill>
              <a:effectLst/>
              <a:latin typeface="Arial" panose="020B0604020202020204" pitchFamily="34" charset="0"/>
              <a:ea typeface="+mn-ea"/>
              <a:cs typeface="Arial" panose="020B0604020202020204" pitchFamily="34" charset="0"/>
            </a:rPr>
            <a:t>Vi har valgt å benytte forenklet metode i SRS 13 om leieavtaler og klassifiserer alle leieavtaler som operasjonelle leieavtaler. </a:t>
          </a:r>
        </a:p>
      </xdr:txBody>
    </xdr:sp>
    <xdr:clientData/>
  </xdr:twoCellAnchor>
  <xdr:twoCellAnchor>
    <xdr:from>
      <xdr:col>0</xdr:col>
      <xdr:colOff>28575</xdr:colOff>
      <xdr:row>76</xdr:row>
      <xdr:rowOff>83820</xdr:rowOff>
    </xdr:from>
    <xdr:to>
      <xdr:col>9</xdr:col>
      <xdr:colOff>1209675</xdr:colOff>
      <xdr:row>103</xdr:row>
      <xdr:rowOff>95250</xdr:rowOff>
    </xdr:to>
    <xdr:sp macro="" textlink="">
      <xdr:nvSpPr>
        <xdr:cNvPr id="10" name="TekstSylinder 9">
          <a:extLst>
            <a:ext uri="{FF2B5EF4-FFF2-40B4-BE49-F238E27FC236}">
              <a16:creationId xmlns:a16="http://schemas.microsoft.com/office/drawing/2014/main" id="{00000000-0008-0000-0100-00000A000000}"/>
            </a:ext>
          </a:extLst>
        </xdr:cNvPr>
        <xdr:cNvSpPr txBox="1"/>
      </xdr:nvSpPr>
      <xdr:spPr>
        <a:xfrm>
          <a:off x="28575" y="12475845"/>
          <a:ext cx="8039100" cy="43834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b-NO" sz="1000" b="1" i="1">
              <a:solidFill>
                <a:schemeClr val="dk1"/>
              </a:solidFill>
              <a:latin typeface="Arial" panose="020B0604020202020204" pitchFamily="34" charset="0"/>
              <a:ea typeface="+mn-ea"/>
              <a:cs typeface="Arial" panose="020B0604020202020204" pitchFamily="34" charset="0"/>
            </a:rPr>
            <a:t>Klassifisering og</a:t>
          </a:r>
          <a:r>
            <a:rPr lang="nb-NO" sz="1000" b="1" i="1" baseline="0">
              <a:solidFill>
                <a:schemeClr val="dk1"/>
              </a:solidFill>
              <a:latin typeface="Arial" panose="020B0604020202020204" pitchFamily="34" charset="0"/>
              <a:ea typeface="+mn-ea"/>
              <a:cs typeface="Arial" panose="020B0604020202020204" pitchFamily="34" charset="0"/>
            </a:rPr>
            <a:t> vurdering av omløpsmidler og kortsiktig gjeld</a:t>
          </a:r>
          <a:endParaRPr lang="nb-NO" sz="1000" b="1">
            <a:solidFill>
              <a:schemeClr val="dk1"/>
            </a:solidFill>
            <a:latin typeface="Arial" panose="020B0604020202020204" pitchFamily="34" charset="0"/>
            <a:ea typeface="+mn-ea"/>
            <a:cs typeface="Arial" panose="020B0604020202020204" pitchFamily="34" charset="0"/>
          </a:endParaRPr>
        </a:p>
        <a:p>
          <a:r>
            <a:rPr lang="nb-NO" sz="1000">
              <a:solidFill>
                <a:schemeClr val="dk1"/>
              </a:solidFill>
              <a:effectLst/>
              <a:latin typeface="Arial" panose="020B0604020202020204" pitchFamily="34" charset="0"/>
              <a:ea typeface="+mn-ea"/>
              <a:cs typeface="Arial" panose="020B0604020202020204" pitchFamily="34" charset="0"/>
            </a:rPr>
            <a:t>Omløpsmidler og kortsiktig gjeld omfatter poster som forfaller til betaling innen ett år etter anskaffelsestidspunktet. Øvrige poster er klassifisert som anleggsmidler/langsiktig gjeld.</a:t>
          </a:r>
        </a:p>
        <a:p>
          <a:r>
            <a:rPr lang="nb-NO" sz="1000">
              <a:solidFill>
                <a:schemeClr val="dk1"/>
              </a:solidFill>
              <a:effectLst/>
              <a:latin typeface="Arial" panose="020B0604020202020204" pitchFamily="34" charset="0"/>
              <a:ea typeface="+mn-ea"/>
              <a:cs typeface="Arial" panose="020B0604020202020204" pitchFamily="34" charset="0"/>
            </a:rPr>
            <a:t> </a:t>
          </a:r>
        </a:p>
        <a:p>
          <a:r>
            <a:rPr lang="nb-NO" sz="1000">
              <a:solidFill>
                <a:schemeClr val="dk1"/>
              </a:solidFill>
              <a:effectLst/>
              <a:latin typeface="Arial" panose="020B0604020202020204" pitchFamily="34" charset="0"/>
              <a:ea typeface="+mn-ea"/>
              <a:cs typeface="Arial" panose="020B0604020202020204" pitchFamily="34" charset="0"/>
            </a:rPr>
            <a:t>Omløpsmidler vurderes til det laveste av anskaffelseskost og virkelig verdi. Kortsiktig gjeld balanseføres til nominelt beløp på opptakstidspunktet.</a:t>
          </a:r>
        </a:p>
        <a:p>
          <a:endParaRPr lang="nb-NO" sz="1000">
            <a:solidFill>
              <a:schemeClr val="dk1"/>
            </a:solidFill>
            <a:effectLst/>
            <a:latin typeface="Arial" panose="020B0604020202020204" pitchFamily="34" charset="0"/>
            <a:ea typeface="+mn-ea"/>
            <a:cs typeface="Arial" panose="020B0604020202020204" pitchFamily="34" charset="0"/>
          </a:endParaRP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b="1" i="1">
              <a:solidFill>
                <a:schemeClr val="dk1"/>
              </a:solidFill>
              <a:effectLst/>
              <a:latin typeface="Arial" panose="020B0604020202020204" pitchFamily="34" charset="0"/>
              <a:ea typeface="+mn-ea"/>
              <a:cs typeface="Arial" panose="020B0604020202020204" pitchFamily="34" charset="0"/>
            </a:rPr>
            <a:t>Beholdning av varer og driftsmateriell </a:t>
          </a:r>
        </a:p>
        <a:p>
          <a:r>
            <a:rPr lang="nb-NO" sz="1000">
              <a:solidFill>
                <a:schemeClr val="dk1"/>
              </a:solidFill>
              <a:effectLst/>
              <a:latin typeface="Arial" panose="020B0604020202020204" pitchFamily="34" charset="0"/>
              <a:ea typeface="+mn-ea"/>
              <a:cs typeface="Arial" panose="020B0604020202020204" pitchFamily="34" charset="0"/>
            </a:rPr>
            <a:t>Beholdninger omfatter varer for salg og driftsmateriell som benyttes i eller utgjør en integrert del av virksomhetens offentlige tjenesteyting. Innkjøpte varer er verdsatt til anskaffelseskost ved bruk av metoden først inn, først ut (FIFO).  Beholdninger av varer er verdsatt til det laveste av anskaffelseskost og netto realisasjonsverdi. Beholdninger av driftsmateriell er verdsatt til anskaffelseskost. </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b="1" i="1">
              <a:solidFill>
                <a:schemeClr val="dk1"/>
              </a:solidFill>
              <a:effectLst/>
              <a:latin typeface="Arial" panose="020B0604020202020204" pitchFamily="34" charset="0"/>
              <a:ea typeface="+mn-ea"/>
              <a:cs typeface="Arial" panose="020B0604020202020204" pitchFamily="34" charset="0"/>
            </a:rPr>
            <a:t>Fordringer</a:t>
          </a:r>
        </a:p>
        <a:p>
          <a:r>
            <a:rPr lang="nb-NO" sz="1000">
              <a:solidFill>
                <a:schemeClr val="dk1"/>
              </a:solidFill>
              <a:effectLst/>
              <a:latin typeface="Arial" panose="020B0604020202020204" pitchFamily="34" charset="0"/>
              <a:ea typeface="+mn-ea"/>
              <a:cs typeface="Arial" panose="020B0604020202020204" pitchFamily="34" charset="0"/>
            </a:rPr>
            <a:t>Kundefordringer og andre fordringer er oppført i balansen til pålydende etter fradrag for avsetning til forventet tap. Avsetning til tap gjøres på grunnlag av individuelle vurderinger av de enkelte fordringene. </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b="1" i="1">
              <a:solidFill>
                <a:schemeClr val="dk1"/>
              </a:solidFill>
              <a:effectLst/>
              <a:latin typeface="Arial" panose="020B0604020202020204" pitchFamily="34" charset="0"/>
              <a:ea typeface="+mn-ea"/>
              <a:cs typeface="Arial" panose="020B0604020202020204" pitchFamily="34" charset="0"/>
            </a:rPr>
            <a:t>Valuta</a:t>
          </a:r>
        </a:p>
        <a:p>
          <a:r>
            <a:rPr lang="nb-NO" sz="1000">
              <a:solidFill>
                <a:schemeClr val="dk1"/>
              </a:solidFill>
              <a:effectLst/>
              <a:latin typeface="Arial" panose="020B0604020202020204" pitchFamily="34" charset="0"/>
              <a:ea typeface="+mn-ea"/>
              <a:cs typeface="Arial" panose="020B0604020202020204" pitchFamily="34" charset="0"/>
            </a:rPr>
            <a:t>Pengeposter i utenlandsk valuta er vurdert til kursen ved regnskapsårets slutt. Her er Norges Banks spotkurs per 31.12 lagt til grunn.</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b="1" i="1">
              <a:solidFill>
                <a:schemeClr val="dk1"/>
              </a:solidFill>
              <a:effectLst/>
              <a:latin typeface="Arial" panose="020B0604020202020204" pitchFamily="34" charset="0"/>
              <a:ea typeface="+mn-ea"/>
              <a:cs typeface="Arial" panose="020B0604020202020204" pitchFamily="34" charset="0"/>
            </a:rPr>
            <a:t>Statens kapital </a:t>
          </a:r>
        </a:p>
        <a:p>
          <a:pPr marL="0" marR="0" lvl="0" indent="0" defTabSz="914400" eaLnBrk="1" fontAlgn="auto" latinLnBrk="0" hangingPunct="1">
            <a:lnSpc>
              <a:spcPct val="100000"/>
            </a:lnSpc>
            <a:spcBef>
              <a:spcPts val="0"/>
            </a:spcBef>
            <a:spcAft>
              <a:spcPts val="0"/>
            </a:spcAft>
            <a:buClrTx/>
            <a:buSzTx/>
            <a:buFontTx/>
            <a:buNone/>
            <a:tabLst/>
            <a:defRPr/>
          </a:pPr>
          <a:r>
            <a:rPr lang="nb-NO" sz="1000">
              <a:solidFill>
                <a:schemeClr val="dk1"/>
              </a:solidFill>
              <a:effectLst/>
              <a:latin typeface="Arial" panose="020B0604020202020204" pitchFamily="34" charset="0"/>
              <a:ea typeface="+mn-ea"/>
              <a:cs typeface="Arial" panose="020B0604020202020204" pitchFamily="34" charset="0"/>
            </a:rPr>
            <a:t>Statens kapital utgjør nettobeløpet av virksomhetens eiendeler og gjeld. Statens kapital består av virksomhetskapital, avregninger og utsatt inntektsføring av bevilgning (nettobudsjetterte). UiO kan bare opptjene virksomhetskapital innenfor sin oppdragsvirksomhet. Deler av de midlene som opptjenes innenfor oppdragsvirksomhet kan føres tilbake til og inngå i UiOs tilgjengelige midler til dekning av drift, anskaffelser eller andre forhold innenfor formålet til UiO. Midler som gjennom interne disponeringer er øremerket slike formål, er klassifisert som virksomhetskapital ved enhetene.</a:t>
          </a:r>
          <a:endParaRPr lang="nb-NO" sz="1000">
            <a:effectLst/>
            <a:latin typeface="Arial" panose="020B0604020202020204" pitchFamily="34" charset="0"/>
            <a:cs typeface="Arial" panose="020B0604020202020204" pitchFamily="34" charset="0"/>
          </a:endParaRP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b="1" i="1">
              <a:solidFill>
                <a:schemeClr val="dk1"/>
              </a:solidFill>
              <a:effectLst/>
              <a:latin typeface="Arial" panose="020B0604020202020204" pitchFamily="34" charset="0"/>
              <a:ea typeface="+mn-ea"/>
              <a:cs typeface="Arial" panose="020B0604020202020204" pitchFamily="34" charset="0"/>
            </a:rPr>
            <a:t>Statens finansiering av immaterielle eiendeler og varige driftsmidler</a:t>
          </a:r>
        </a:p>
        <a:p>
          <a:r>
            <a:rPr lang="nb-NO" sz="1000">
              <a:solidFill>
                <a:schemeClr val="dk1"/>
              </a:solidFill>
              <a:effectLst/>
              <a:latin typeface="Arial" panose="020B0604020202020204" pitchFamily="34" charset="0"/>
              <a:ea typeface="+mn-ea"/>
              <a:cs typeface="Arial" panose="020B0604020202020204" pitchFamily="34" charset="0"/>
            </a:rPr>
            <a:t>Avsetningen statens finansiering av immaterielle eiendeler og varige driftsmidler viser inntekt fra bevilgninger og tilsvarende som er benyttet til anskaffelse av immaterielle eiendeler og varige driftsmidler. </a:t>
          </a:r>
        </a:p>
        <a:p>
          <a:endParaRPr lang="nb-NO" sz="1100">
            <a:solidFill>
              <a:schemeClr val="dk1"/>
            </a:solidFill>
            <a:effectLst/>
            <a:latin typeface="+mn-lt"/>
            <a:ea typeface="+mn-ea"/>
            <a:cs typeface="+mn-cs"/>
          </a:endParaRPr>
        </a:p>
        <a:p>
          <a:r>
            <a:rPr lang="nb-NO" sz="1100">
              <a:solidFill>
                <a:schemeClr val="dk1"/>
              </a:solidFill>
              <a:effectLst/>
              <a:latin typeface="+mn-lt"/>
              <a:ea typeface="+mn-ea"/>
              <a:cs typeface="+mn-cs"/>
            </a:rPr>
            <a:t> </a:t>
          </a:r>
          <a:endParaRPr lang="nb-NO">
            <a:effectLst/>
          </a:endParaRPr>
        </a:p>
        <a:p>
          <a:endParaRPr lang="nb-NO">
            <a:effectLst/>
          </a:endParaRPr>
        </a:p>
      </xdr:txBody>
    </xdr:sp>
    <xdr:clientData/>
  </xdr:twoCellAnchor>
  <xdr:twoCellAnchor>
    <xdr:from>
      <xdr:col>0</xdr:col>
      <xdr:colOff>38100</xdr:colOff>
      <xdr:row>103</xdr:row>
      <xdr:rowOff>133352</xdr:rowOff>
    </xdr:from>
    <xdr:to>
      <xdr:col>9</xdr:col>
      <xdr:colOff>1219200</xdr:colOff>
      <xdr:row>126</xdr:row>
      <xdr:rowOff>28575</xdr:rowOff>
    </xdr:to>
    <xdr:sp macro="" textlink="">
      <xdr:nvSpPr>
        <xdr:cNvPr id="14" name="TekstSylinder 13">
          <a:extLst>
            <a:ext uri="{FF2B5EF4-FFF2-40B4-BE49-F238E27FC236}">
              <a16:creationId xmlns:a16="http://schemas.microsoft.com/office/drawing/2014/main" id="{00000000-0008-0000-0100-00000E000000}"/>
            </a:ext>
            <a:ext uri="{147F2762-F138-4A5C-976F-8EAC2B608ADB}">
              <a16:predDERef xmlns:a16="http://schemas.microsoft.com/office/drawing/2014/main" pred="{00000000-0008-0000-0100-00000A000000}"/>
            </a:ext>
          </a:extLst>
        </xdr:cNvPr>
        <xdr:cNvSpPr txBox="1"/>
      </xdr:nvSpPr>
      <xdr:spPr>
        <a:xfrm>
          <a:off x="38100" y="16897352"/>
          <a:ext cx="8039100" cy="36194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b-NO" sz="1000" b="1" i="1">
              <a:solidFill>
                <a:schemeClr val="dk1"/>
              </a:solidFill>
              <a:latin typeface="Arial" panose="020B0604020202020204" pitchFamily="34" charset="0"/>
              <a:ea typeface="+mn-ea"/>
              <a:cs typeface="Arial" panose="020B0604020202020204" pitchFamily="34" charset="0"/>
            </a:rPr>
            <a:t>Kontantstrømoppstilling</a:t>
          </a:r>
        </a:p>
        <a:p>
          <a:r>
            <a:rPr lang="nb-NO" sz="1000">
              <a:solidFill>
                <a:schemeClr val="dk1"/>
              </a:solidFill>
              <a:latin typeface="Arial" panose="020B0604020202020204" pitchFamily="34" charset="0"/>
              <a:ea typeface="+mn-ea"/>
              <a:cs typeface="Arial" panose="020B0604020202020204" pitchFamily="34" charset="0"/>
            </a:rPr>
            <a:t>Kontantstrømoppstillingen er utarbeidet etter den </a:t>
          </a:r>
          <a:r>
            <a:rPr lang="nb-NO" sz="1000" i="1">
              <a:solidFill>
                <a:schemeClr val="dk1"/>
              </a:solidFill>
              <a:latin typeface="Arial" panose="020B0604020202020204" pitchFamily="34" charset="0"/>
              <a:ea typeface="+mn-ea"/>
              <a:cs typeface="Arial" panose="020B0604020202020204" pitchFamily="34" charset="0"/>
            </a:rPr>
            <a:t>direkte </a:t>
          </a:r>
          <a:r>
            <a:rPr lang="nb-NO" sz="1000">
              <a:solidFill>
                <a:schemeClr val="dk1"/>
              </a:solidFill>
              <a:latin typeface="Arial" panose="020B0604020202020204" pitchFamily="34" charset="0"/>
              <a:ea typeface="+mn-ea"/>
              <a:cs typeface="Arial" panose="020B0604020202020204" pitchFamily="34" charset="0"/>
            </a:rPr>
            <a:t>metode tilpasset statlige virksomheter. </a:t>
          </a:r>
        </a:p>
        <a:p>
          <a:r>
            <a:rPr lang="nb-NO" sz="1000" b="1">
              <a:solidFill>
                <a:schemeClr val="dk1"/>
              </a:solidFill>
              <a:latin typeface="Arial" panose="020B0604020202020204" pitchFamily="34" charset="0"/>
              <a:ea typeface="+mn-ea"/>
              <a:cs typeface="Arial" panose="020B0604020202020204" pitchFamily="34" charset="0"/>
            </a:rPr>
            <a:t> </a:t>
          </a:r>
          <a:r>
            <a:rPr lang="nb-NO" sz="1000">
              <a:solidFill>
                <a:schemeClr val="dk1"/>
              </a:solidFill>
              <a:latin typeface="Arial" panose="020B0604020202020204" pitchFamily="34" charset="0"/>
              <a:ea typeface="+mn-ea"/>
              <a:cs typeface="Arial" panose="020B0604020202020204" pitchFamily="34" charset="0"/>
            </a:rPr>
            <a:t> </a:t>
          </a:r>
        </a:p>
        <a:p>
          <a:r>
            <a:rPr lang="nb-NO" sz="1000" b="1" i="0">
              <a:solidFill>
                <a:schemeClr val="dk1"/>
              </a:solidFill>
              <a:latin typeface="Arial" panose="020B0604020202020204" pitchFamily="34" charset="0"/>
              <a:ea typeface="+mn-ea"/>
              <a:cs typeface="Arial" panose="020B0604020202020204" pitchFamily="34" charset="0"/>
            </a:rPr>
            <a:t>Statlige</a:t>
          </a:r>
          <a:r>
            <a:rPr lang="nb-NO" sz="1000" b="1" i="0" baseline="0">
              <a:solidFill>
                <a:schemeClr val="dk1"/>
              </a:solidFill>
              <a:latin typeface="Arial" panose="020B0604020202020204" pitchFamily="34" charset="0"/>
              <a:ea typeface="+mn-ea"/>
              <a:cs typeface="Arial" panose="020B0604020202020204" pitchFamily="34" charset="0"/>
            </a:rPr>
            <a:t> rammebetingelser</a:t>
          </a:r>
          <a:endParaRPr lang="nb-NO" sz="1000" b="1" i="0">
            <a:solidFill>
              <a:schemeClr val="dk1"/>
            </a:solidFill>
            <a:latin typeface="Arial" panose="020B0604020202020204" pitchFamily="34" charset="0"/>
            <a:ea typeface="+mn-ea"/>
            <a:cs typeface="Arial" panose="020B0604020202020204" pitchFamily="34" charset="0"/>
          </a:endParaRPr>
        </a:p>
        <a:p>
          <a:endParaRPr lang="nb-NO" sz="1000" b="0" i="1">
            <a:solidFill>
              <a:schemeClr val="dk1"/>
            </a:solidFill>
            <a:latin typeface="Arial" panose="020B0604020202020204" pitchFamily="34" charset="0"/>
            <a:ea typeface="+mn-ea"/>
            <a:cs typeface="Arial" panose="020B0604020202020204" pitchFamily="34" charset="0"/>
          </a:endParaRPr>
        </a:p>
        <a:p>
          <a:r>
            <a:rPr lang="nb-NO" sz="1000" b="1" i="1">
              <a:solidFill>
                <a:schemeClr val="dk1"/>
              </a:solidFill>
              <a:latin typeface="Arial" panose="020B0604020202020204" pitchFamily="34" charset="0"/>
              <a:ea typeface="+mn-ea"/>
              <a:cs typeface="Arial" panose="020B0604020202020204" pitchFamily="34" charset="0"/>
            </a:rPr>
            <a:t>Selvassurandørprinsipp</a:t>
          </a:r>
        </a:p>
        <a:p>
          <a:r>
            <a:rPr lang="nb-NO" sz="1000">
              <a:solidFill>
                <a:schemeClr val="dk1"/>
              </a:solidFill>
              <a:effectLst/>
              <a:latin typeface="Arial" panose="020B0604020202020204" pitchFamily="34" charset="0"/>
              <a:ea typeface="+mn-ea"/>
              <a:cs typeface="Arial" panose="020B0604020202020204" pitchFamily="34" charset="0"/>
            </a:rPr>
            <a:t>Staten opererer som selvassurandør. Det er følgelig ikke inkludert poster i balanse eller resultatregnskap som søker å reflektere alternative netto forsikringskostnader eller forpliktelser.</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b="1" i="1">
              <a:solidFill>
                <a:schemeClr val="dk1"/>
              </a:solidFill>
              <a:effectLst/>
              <a:latin typeface="Arial" panose="020B0604020202020204" pitchFamily="34" charset="0"/>
              <a:ea typeface="+mn-ea"/>
              <a:cs typeface="Arial" panose="020B0604020202020204" pitchFamily="34" charset="0"/>
            </a:rPr>
            <a:t>Statens konsernkontoordning</a:t>
          </a:r>
        </a:p>
        <a:p>
          <a:r>
            <a:rPr lang="nb-NO" sz="1000">
              <a:solidFill>
                <a:schemeClr val="dk1"/>
              </a:solidFill>
              <a:effectLst/>
              <a:latin typeface="Arial" panose="020B0604020202020204" pitchFamily="34" charset="0"/>
              <a:ea typeface="+mn-ea"/>
              <a:cs typeface="Arial" panose="020B0604020202020204" pitchFamily="34" charset="0"/>
            </a:rPr>
            <a:t>UiO omfattes av statens konsernkontoordning. Konsernkontoordningen innebærer at alle innbetalinger og utbetalinger daglig gjøres opp mot UiO oppgjørskontoer i Norges Bank.</a:t>
          </a:r>
        </a:p>
        <a:p>
          <a:r>
            <a:rPr lang="nb-NO" sz="1000">
              <a:solidFill>
                <a:schemeClr val="dk1"/>
              </a:solidFill>
              <a:effectLst/>
              <a:latin typeface="Arial" panose="020B0604020202020204" pitchFamily="34" charset="0"/>
              <a:ea typeface="+mn-ea"/>
              <a:cs typeface="Arial" panose="020B0604020202020204" pitchFamily="34" charset="0"/>
            </a:rPr>
            <a:t> </a:t>
          </a:r>
        </a:p>
        <a:p>
          <a:r>
            <a:rPr lang="nb-NO" sz="1000">
              <a:solidFill>
                <a:schemeClr val="dk1"/>
              </a:solidFill>
              <a:effectLst/>
              <a:latin typeface="Arial" panose="020B0604020202020204" pitchFamily="34" charset="0"/>
              <a:ea typeface="+mn-ea"/>
              <a:cs typeface="Arial" panose="020B0604020202020204" pitchFamily="34" charset="0"/>
            </a:rPr>
            <a:t>UiO tilføres likvider løpende gjennom året i henhold til utbetalingsplan fra overordnet departement og disponerer en egen oppgjørskonto i konsernkontoordningen i Norges Bank. Denne renteberegnes ikke. Nettobudsjetterte virksomheter beholder likviditeten ved årets slutt.</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b="1" i="0">
              <a:solidFill>
                <a:schemeClr val="dk1"/>
              </a:solidFill>
              <a:effectLst/>
              <a:latin typeface="Arial" panose="020B0604020202020204" pitchFamily="34" charset="0"/>
              <a:ea typeface="+mn-ea"/>
              <a:cs typeface="Arial" panose="020B0604020202020204" pitchFamily="34" charset="0"/>
            </a:rPr>
            <a:t>Andre forhold </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a:solidFill>
                <a:schemeClr val="dk1"/>
              </a:solidFill>
              <a:effectLst/>
              <a:latin typeface="Arial" panose="020B0604020202020204" pitchFamily="34" charset="0"/>
              <a:ea typeface="+mn-ea"/>
              <a:cs typeface="Arial" panose="020B0604020202020204" pitchFamily="34" charset="0"/>
            </a:rPr>
            <a:t>UiO er registrert i avgiftsmanntallet etter Merverdiavgiftsloven § 2-1. Det gjøres fradrag for inngående avgift på varer og tjenester som omsettes til andre, jf mval.§ § 8-2 andre ledd og 3-28. </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a:solidFill>
                <a:schemeClr val="dk1"/>
              </a:solidFill>
              <a:effectLst/>
              <a:latin typeface="Arial" panose="020B0604020202020204" pitchFamily="34" charset="0"/>
              <a:ea typeface="+mn-ea"/>
              <a:cs typeface="Arial" panose="020B0604020202020204" pitchFamily="34" charset="0"/>
            </a:rPr>
            <a:t>UiO har ikke anledning til å inntektsføre renter på kundefordringer eller bankinnskudd. Disse blir balanseført inntil de blir overført statskassen. Opptjente renter på gavekonto tilfaller UiO.</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100" b="0" i="1">
              <a:solidFill>
                <a:schemeClr val="dk1"/>
              </a:solidFill>
              <a:latin typeface="+mn-lt"/>
              <a:ea typeface="+mn-ea"/>
              <a:cs typeface="+mn-cs"/>
            </a:rPr>
            <a:t>	</a:t>
          </a:r>
          <a:r>
            <a:rPr lang="nb-NO" sz="1100">
              <a:solidFill>
                <a:schemeClr val="dk1"/>
              </a:solidFill>
              <a:latin typeface="+mn-lt"/>
              <a:ea typeface="+mn-ea"/>
              <a:cs typeface="+mn-cs"/>
            </a:rPr>
            <a:t> </a:t>
          </a:r>
        </a:p>
      </xdr:txBody>
    </xdr:sp>
    <xdr:clientData/>
  </xdr:twoCellAnchor>
  <xdr:twoCellAnchor>
    <xdr:from>
      <xdr:col>0</xdr:col>
      <xdr:colOff>0</xdr:colOff>
      <xdr:row>56</xdr:row>
      <xdr:rowOff>95250</xdr:rowOff>
    </xdr:from>
    <xdr:to>
      <xdr:col>9</xdr:col>
      <xdr:colOff>1190625</xdr:colOff>
      <xdr:row>76</xdr:row>
      <xdr:rowOff>66675</xdr:rowOff>
    </xdr:to>
    <xdr:sp macro="" textlink="">
      <xdr:nvSpPr>
        <xdr:cNvPr id="15" name="TekstSylinder 14">
          <a:extLst>
            <a:ext uri="{FF2B5EF4-FFF2-40B4-BE49-F238E27FC236}">
              <a16:creationId xmlns:a16="http://schemas.microsoft.com/office/drawing/2014/main" id="{00000000-0008-0000-0100-00000F000000}"/>
            </a:ext>
            <a:ext uri="{147F2762-F138-4A5C-976F-8EAC2B608ADB}">
              <a16:predDERef xmlns:a16="http://schemas.microsoft.com/office/drawing/2014/main" pred="{00000000-0008-0000-0100-00000E000000}"/>
            </a:ext>
          </a:extLst>
        </xdr:cNvPr>
        <xdr:cNvSpPr txBox="1"/>
      </xdr:nvSpPr>
      <xdr:spPr>
        <a:xfrm>
          <a:off x="0" y="9248775"/>
          <a:ext cx="8048625" cy="3209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nb-NO" sz="1100" b="1" i="1" u="none" strike="noStrike">
              <a:solidFill>
                <a:schemeClr val="dk1"/>
              </a:solidFill>
              <a:effectLst/>
              <a:latin typeface="+mn-lt"/>
              <a:ea typeface="+mn-ea"/>
              <a:cs typeface="+mn-cs"/>
            </a:rPr>
            <a:t>Leieavtaler</a:t>
          </a:r>
        </a:p>
        <a:p>
          <a:pPr marL="0" marR="0" lvl="0" indent="0" defTabSz="914400" eaLnBrk="1" fontAlgn="auto" latinLnBrk="0" hangingPunct="1">
            <a:lnSpc>
              <a:spcPct val="100000"/>
            </a:lnSpc>
            <a:spcBef>
              <a:spcPts val="0"/>
            </a:spcBef>
            <a:spcAft>
              <a:spcPts val="0"/>
            </a:spcAft>
            <a:buClrTx/>
            <a:buSzTx/>
            <a:buFontTx/>
            <a:buNone/>
            <a:tabLst/>
            <a:defRPr/>
          </a:pPr>
          <a:r>
            <a:rPr lang="nb-NO" sz="1100" b="0" i="0" u="none" strike="noStrike">
              <a:solidFill>
                <a:schemeClr val="dk1"/>
              </a:solidFill>
              <a:effectLst/>
              <a:latin typeface="+mn-lt"/>
              <a:ea typeface="+mn-ea"/>
              <a:cs typeface="+mn-cs"/>
            </a:rPr>
            <a:t>UiO har valgt å benytte forenklet metode i SRS 13 om leieavtaler og klassifisert alle leieavtaler som operasjonelle leieavtaler. </a:t>
          </a:r>
          <a:endParaRPr lang="nb-NO" sz="1000"/>
        </a:p>
        <a:p>
          <a:endParaRPr lang="nb-NO" sz="1000" b="1" i="1">
            <a:solidFill>
              <a:schemeClr val="dk1"/>
            </a:solidFill>
            <a:latin typeface="Arial" panose="020B0604020202020204" pitchFamily="34" charset="0"/>
            <a:ea typeface="+mn-ea"/>
            <a:cs typeface="Arial" panose="020B0604020202020204" pitchFamily="34" charset="0"/>
          </a:endParaRPr>
        </a:p>
        <a:p>
          <a:r>
            <a:rPr lang="nb-NO" sz="1000" b="1" i="1">
              <a:solidFill>
                <a:schemeClr val="dk1"/>
              </a:solidFill>
              <a:latin typeface="Arial" panose="020B0604020202020204" pitchFamily="34" charset="0"/>
              <a:ea typeface="+mn-ea"/>
              <a:cs typeface="Arial" panose="020B0604020202020204" pitchFamily="34" charset="0"/>
            </a:rPr>
            <a:t>Klassifisering og vurdering av anleggsmidler</a:t>
          </a:r>
          <a:endParaRPr lang="nb-NO" sz="1000" b="1">
            <a:solidFill>
              <a:schemeClr val="dk1"/>
            </a:solidFill>
            <a:latin typeface="Arial" panose="020B0604020202020204" pitchFamily="34" charset="0"/>
            <a:ea typeface="+mn-ea"/>
            <a:cs typeface="Arial" panose="020B0604020202020204" pitchFamily="34" charset="0"/>
          </a:endParaRPr>
        </a:p>
        <a:p>
          <a:r>
            <a:rPr lang="nb-NO" sz="1000">
              <a:solidFill>
                <a:schemeClr val="dk1"/>
              </a:solidFill>
              <a:effectLst/>
              <a:latin typeface="Arial" panose="020B0604020202020204" pitchFamily="34" charset="0"/>
              <a:ea typeface="+mn-ea"/>
              <a:cs typeface="Arial" panose="020B0604020202020204" pitchFamily="34" charset="0"/>
            </a:rPr>
            <a:t>Anleggsmidler er varige og betydelige eiendeler som disponeres av virksomheten. Med varige eiendeler menes eiendeler med utnyttbar levetid på 3 år eller mer. Med betydelige eiendeler forstås eiendeler med anskaffelseskost på kr 50 000 eller mer. Anleggsmidler er balanseført til anskaffelseskost fratrukket avskrivninger. </a:t>
          </a:r>
        </a:p>
        <a:p>
          <a:r>
            <a:rPr lang="nb-NO" sz="1000">
              <a:solidFill>
                <a:schemeClr val="dk1"/>
              </a:solidFill>
              <a:effectLst/>
              <a:latin typeface="Arial" panose="020B0604020202020204" pitchFamily="34" charset="0"/>
              <a:ea typeface="+mn-ea"/>
              <a:cs typeface="Arial" panose="020B0604020202020204" pitchFamily="34" charset="0"/>
            </a:rPr>
            <a:t> </a:t>
          </a:r>
        </a:p>
        <a:p>
          <a:r>
            <a:rPr lang="nb-NO" sz="1000">
              <a:solidFill>
                <a:schemeClr val="dk1"/>
              </a:solidFill>
              <a:effectLst/>
              <a:latin typeface="Arial" panose="020B0604020202020204" pitchFamily="34" charset="0"/>
              <a:ea typeface="+mn-ea"/>
              <a:cs typeface="Arial" panose="020B0604020202020204" pitchFamily="34" charset="0"/>
            </a:rPr>
            <a:t>Kontorinventar og datamaskiner og annet IKT-utstyr med utnyttbar levetid på 3 år eller mer er balanseført som egne grupper.</a:t>
          </a:r>
        </a:p>
        <a:p>
          <a:r>
            <a:rPr lang="nb-NO" sz="1000">
              <a:solidFill>
                <a:schemeClr val="dk1"/>
              </a:solidFill>
              <a:effectLst/>
              <a:latin typeface="Arial" panose="020B0604020202020204" pitchFamily="34" charset="0"/>
              <a:ea typeface="+mn-ea"/>
              <a:cs typeface="Arial" panose="020B0604020202020204" pitchFamily="34" charset="0"/>
            </a:rPr>
            <a:t> </a:t>
          </a:r>
        </a:p>
        <a:p>
          <a:r>
            <a:rPr lang="nb-NO" sz="1000">
              <a:solidFill>
                <a:schemeClr val="tx1"/>
              </a:solidFill>
              <a:effectLst/>
              <a:latin typeface="Arial" panose="020B0604020202020204" pitchFamily="34" charset="0"/>
              <a:ea typeface="+mn-ea"/>
              <a:cs typeface="Arial" panose="020B0604020202020204" pitchFamily="34" charset="0"/>
            </a:rPr>
            <a:t>Varige driftsmidler nedskrives til virkelig verdi ved endret</a:t>
          </a:r>
          <a:r>
            <a:rPr lang="nb-NO" sz="1000" baseline="0">
              <a:solidFill>
                <a:schemeClr val="tx1"/>
              </a:solidFill>
              <a:effectLst/>
              <a:latin typeface="Arial" panose="020B0604020202020204" pitchFamily="34" charset="0"/>
              <a:ea typeface="+mn-ea"/>
              <a:cs typeface="Arial" panose="020B0604020202020204" pitchFamily="34" charset="0"/>
            </a:rPr>
            <a:t> anvendelse eller utnyttelse</a:t>
          </a:r>
          <a:r>
            <a:rPr lang="nb-NO" sz="1000">
              <a:solidFill>
                <a:schemeClr val="tx1"/>
              </a:solidFill>
              <a:effectLst/>
              <a:latin typeface="Arial" panose="020B0604020202020204" pitchFamily="34" charset="0"/>
              <a:ea typeface="+mn-ea"/>
              <a:cs typeface="Arial" panose="020B0604020202020204" pitchFamily="34" charset="0"/>
            </a:rPr>
            <a:t>, dersom virkelig verdi er lavere enn balanseført verdi. </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b="1" i="1">
              <a:solidFill>
                <a:schemeClr val="dk1"/>
              </a:solidFill>
              <a:effectLst/>
              <a:latin typeface="Arial" panose="020B0604020202020204" pitchFamily="34" charset="0"/>
              <a:ea typeface="+mn-ea"/>
              <a:cs typeface="Arial" panose="020B0604020202020204" pitchFamily="34" charset="0"/>
            </a:rPr>
            <a:t>Egenutvikling av programvare</a:t>
          </a:r>
        </a:p>
        <a:p>
          <a:r>
            <a:rPr lang="nb-NO" sz="1000">
              <a:solidFill>
                <a:schemeClr val="dk1"/>
              </a:solidFill>
              <a:effectLst/>
              <a:latin typeface="Arial" panose="020B0604020202020204" pitchFamily="34" charset="0"/>
              <a:ea typeface="+mn-ea"/>
              <a:cs typeface="Arial" panose="020B0604020202020204" pitchFamily="34" charset="0"/>
            </a:rPr>
            <a:t>Kjøp av bistand til utvikling av programvare er balanseført</a:t>
          </a:r>
          <a:r>
            <a:rPr lang="nb-NO" sz="1000">
              <a:solidFill>
                <a:sysClr val="windowText" lastClr="000000"/>
              </a:solidFill>
              <a:effectLst/>
              <a:latin typeface="Arial" panose="020B0604020202020204" pitchFamily="34" charset="0"/>
              <a:ea typeface="+mn-ea"/>
              <a:cs typeface="Arial" panose="020B0604020202020204" pitchFamily="34" charset="0"/>
            </a:rPr>
            <a:t>. Bruk av egne ansatte til utvikling av programvare er kostnadsført.</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b="1" i="1">
              <a:solidFill>
                <a:schemeClr val="dk1"/>
              </a:solidFill>
              <a:effectLst/>
              <a:latin typeface="Arial" panose="020B0604020202020204" pitchFamily="34" charset="0"/>
              <a:ea typeface="+mn-ea"/>
              <a:cs typeface="Arial" panose="020B0604020202020204" pitchFamily="34" charset="0"/>
            </a:rPr>
            <a:t>Investeringer i aksjer og andeler</a:t>
          </a:r>
        </a:p>
        <a:p>
          <a:r>
            <a:rPr lang="nb-NO" sz="1000">
              <a:solidFill>
                <a:schemeClr val="dk1"/>
              </a:solidFill>
              <a:effectLst/>
              <a:latin typeface="Arial" panose="020B0604020202020204" pitchFamily="34" charset="0"/>
              <a:ea typeface="+mn-ea"/>
              <a:cs typeface="Arial" panose="020B0604020202020204" pitchFamily="34" charset="0"/>
            </a:rPr>
            <a:t>Investeringer i aksjer og andeler er balanseført til kostpris på anskaffelsestidspunktet. Investeringer  i aksjer og andeler er vurdert til laveste verdi av balanseført verdi og virkelig verdi. Dette gjelder både langsiktige og kortsiktige investeringer. Mottatt utbytte og andre utdelinger er inntektsført som annen finansinntekt.</a:t>
          </a:r>
        </a:p>
        <a:p>
          <a:endParaRPr lang="nb-NO" sz="1000">
            <a:solidFill>
              <a:schemeClr val="dk1"/>
            </a:solidFill>
            <a:effectLst/>
            <a:latin typeface="Arial" panose="020B0604020202020204" pitchFamily="34" charset="0"/>
            <a:ea typeface="+mn-ea"/>
            <a:cs typeface="Arial" panose="020B0604020202020204" pitchFamily="34" charset="0"/>
          </a:endParaRPr>
        </a:p>
        <a:p>
          <a:r>
            <a:rPr lang="nb-NO" sz="1000">
              <a:solidFill>
                <a:schemeClr val="dk1"/>
              </a:solidFill>
              <a:effectLst/>
              <a:latin typeface="Arial" panose="020B0604020202020204" pitchFamily="34" charset="0"/>
              <a:ea typeface="+mn-ea"/>
              <a:cs typeface="Arial" panose="020B0604020202020204" pitchFamily="34" charset="0"/>
            </a:rPr>
            <a:t>Aksjer og andeler som er anskaffet med dekning i bevilgning over 90-post og aksjer anskaffet før 1. januar 2003 og som ble overført fra gruppe 1 til gruppe 2 fra 1. januar 2009, har motpost i </a:t>
          </a:r>
          <a:r>
            <a:rPr lang="nb-NO" sz="1000" i="1">
              <a:solidFill>
                <a:schemeClr val="dk1"/>
              </a:solidFill>
              <a:effectLst/>
              <a:latin typeface="Arial" panose="020B0604020202020204" pitchFamily="34" charset="0"/>
              <a:ea typeface="+mn-ea"/>
              <a:cs typeface="Arial" panose="020B0604020202020204" pitchFamily="34" charset="0"/>
            </a:rPr>
            <a:t>Innskutt virksomhetskapital </a:t>
          </a:r>
          <a:r>
            <a:rPr lang="nb-NO" sz="1000" i="0">
              <a:solidFill>
                <a:schemeClr val="dk1"/>
              </a:solidFill>
              <a:effectLst/>
              <a:latin typeface="Arial" panose="020B0604020202020204" pitchFamily="34" charset="0"/>
              <a:ea typeface="+mn-ea"/>
              <a:cs typeface="Arial" panose="020B0604020202020204" pitchFamily="34" charset="0"/>
            </a:rPr>
            <a:t>avsnitt</a:t>
          </a:r>
          <a:r>
            <a:rPr lang="nb-NO" sz="1000" i="0" baseline="0">
              <a:solidFill>
                <a:schemeClr val="dk1"/>
              </a:solidFill>
              <a:effectLst/>
              <a:latin typeface="Arial" panose="020B0604020202020204" pitchFamily="34" charset="0"/>
              <a:ea typeface="+mn-ea"/>
              <a:cs typeface="Arial" panose="020B0604020202020204" pitchFamily="34" charset="0"/>
            </a:rPr>
            <a:t> CI Virksomhetskapital i balanseoppstillingen</a:t>
          </a:r>
          <a:r>
            <a:rPr lang="nb-NO" sz="1000">
              <a:solidFill>
                <a:schemeClr val="dk1"/>
              </a:solidFill>
              <a:effectLst/>
              <a:latin typeface="Arial" panose="020B0604020202020204" pitchFamily="34" charset="0"/>
              <a:ea typeface="+mn-ea"/>
              <a:cs typeface="Arial" panose="020B0604020202020204" pitchFamily="34" charset="0"/>
            </a:rPr>
            <a:t>. Aksjer og andeler som er finansiert av overskudd av eksternt finansiert oppdragsaktivitet, har motpost i </a:t>
          </a:r>
          <a:r>
            <a:rPr lang="nb-NO" sz="1000" i="1">
              <a:solidFill>
                <a:schemeClr val="dk1"/>
              </a:solidFill>
              <a:effectLst/>
              <a:latin typeface="Arial" panose="020B0604020202020204" pitchFamily="34" charset="0"/>
              <a:ea typeface="+mn-ea"/>
              <a:cs typeface="Arial" panose="020B0604020202020204" pitchFamily="34" charset="0"/>
            </a:rPr>
            <a:t>Opptjent virksomhetskapital</a:t>
          </a:r>
          <a:r>
            <a:rPr lang="nb-NO" sz="1000">
              <a:solidFill>
                <a:schemeClr val="dk1"/>
              </a:solidFill>
              <a:effectLst/>
              <a:latin typeface="Arial" panose="020B0604020202020204" pitchFamily="34" charset="0"/>
              <a:ea typeface="+mn-ea"/>
              <a:cs typeface="Arial" panose="020B0604020202020204" pitchFamily="34" charset="0"/>
            </a:rPr>
            <a:t>. Dette gjelder både langsiktige og kortsiktige investeringer. </a:t>
          </a:r>
          <a:endParaRPr lang="nb-NO" sz="10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123825</xdr:colOff>
      <xdr:row>14</xdr:row>
      <xdr:rowOff>0</xdr:rowOff>
    </xdr:from>
    <xdr:to>
      <xdr:col>1</xdr:col>
      <xdr:colOff>0</xdr:colOff>
      <xdr:row>14</xdr:row>
      <xdr:rowOff>0</xdr:rowOff>
    </xdr:to>
    <xdr:sp macro="" textlink="">
      <xdr:nvSpPr>
        <xdr:cNvPr id="3" name="Text 1">
          <a:extLst>
            <a:ext uri="{FF2B5EF4-FFF2-40B4-BE49-F238E27FC236}">
              <a16:creationId xmlns:a16="http://schemas.microsoft.com/office/drawing/2014/main" id="{718925BA-17E0-4304-A673-13E807F27ACD}"/>
            </a:ext>
          </a:extLst>
        </xdr:cNvPr>
        <xdr:cNvSpPr txBox="1">
          <a:spLocks noChangeArrowheads="1"/>
        </xdr:cNvSpPr>
      </xdr:nvSpPr>
      <xdr:spPr bwMode="auto">
        <a:xfrm>
          <a:off x="120650" y="2095500"/>
          <a:ext cx="324167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123825</xdr:colOff>
      <xdr:row>14</xdr:row>
      <xdr:rowOff>0</xdr:rowOff>
    </xdr:from>
    <xdr:to>
      <xdr:col>1</xdr:col>
      <xdr:colOff>0</xdr:colOff>
      <xdr:row>14</xdr:row>
      <xdr:rowOff>0</xdr:rowOff>
    </xdr:to>
    <xdr:sp macro="" textlink="">
      <xdr:nvSpPr>
        <xdr:cNvPr id="4" name="Text 1">
          <a:extLst>
            <a:ext uri="{FF2B5EF4-FFF2-40B4-BE49-F238E27FC236}">
              <a16:creationId xmlns:a16="http://schemas.microsoft.com/office/drawing/2014/main" id="{8EC6B7DD-6633-4CAA-A5A0-C1966A138D43}"/>
            </a:ext>
          </a:extLst>
        </xdr:cNvPr>
        <xdr:cNvSpPr txBox="1">
          <a:spLocks noChangeArrowheads="1"/>
        </xdr:cNvSpPr>
      </xdr:nvSpPr>
      <xdr:spPr bwMode="auto">
        <a:xfrm>
          <a:off x="120650" y="2095500"/>
          <a:ext cx="324167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1952625</xdr:colOff>
      <xdr:row>16</xdr:row>
      <xdr:rowOff>38100</xdr:rowOff>
    </xdr:from>
    <xdr:to>
      <xdr:col>3</xdr:col>
      <xdr:colOff>209550</xdr:colOff>
      <xdr:row>16</xdr:row>
      <xdr:rowOff>38100</xdr:rowOff>
    </xdr:to>
    <xdr:sp macro="" textlink="">
      <xdr:nvSpPr>
        <xdr:cNvPr id="5" name="Text 1">
          <a:extLst>
            <a:ext uri="{FF2B5EF4-FFF2-40B4-BE49-F238E27FC236}">
              <a16:creationId xmlns:a16="http://schemas.microsoft.com/office/drawing/2014/main" id="{1E2E04FD-CF37-4852-BB82-9B85EC0AE963}"/>
            </a:ext>
            <a:ext uri="{147F2762-F138-4A5C-976F-8EAC2B608ADB}">
              <a16:predDERef xmlns:a16="http://schemas.microsoft.com/office/drawing/2014/main" pred="{8EC6B7DD-6633-4CAA-A5A0-C1966A138D43}"/>
            </a:ext>
          </a:extLst>
        </xdr:cNvPr>
        <xdr:cNvSpPr txBox="1">
          <a:spLocks noChangeArrowheads="1"/>
        </xdr:cNvSpPr>
      </xdr:nvSpPr>
      <xdr:spPr bwMode="auto">
        <a:xfrm>
          <a:off x="1952625" y="3086100"/>
          <a:ext cx="315277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1"/>
  <dimension ref="A1:G22"/>
  <sheetViews>
    <sheetView zoomScaleNormal="100" workbookViewId="0">
      <selection activeCell="R23" sqref="R23"/>
    </sheetView>
  </sheetViews>
  <sheetFormatPr baseColWidth="10" defaultColWidth="11.42578125" defaultRowHeight="12.75"/>
  <cols>
    <col min="1" max="2" width="11.42578125" style="9"/>
    <col min="3" max="3" width="11.42578125" style="14"/>
    <col min="4" max="16384" width="11.42578125" style="9"/>
  </cols>
  <sheetData>
    <row r="1" spans="1:7" ht="17.100000000000001" customHeight="1">
      <c r="A1" s="91" t="s">
        <v>0</v>
      </c>
      <c r="B1" s="91"/>
      <c r="C1" s="91"/>
      <c r="D1" s="1"/>
      <c r="E1" s="1"/>
    </row>
    <row r="2" spans="1:7">
      <c r="A2" s="17"/>
      <c r="B2" s="17"/>
      <c r="C2" s="13"/>
      <c r="D2" s="17"/>
      <c r="E2" s="17"/>
      <c r="F2" s="17"/>
      <c r="G2" s="17"/>
    </row>
    <row r="3" spans="1:7">
      <c r="A3" s="17"/>
      <c r="B3" s="17"/>
      <c r="C3" s="13">
        <v>41625</v>
      </c>
      <c r="D3" s="17"/>
      <c r="E3" s="17"/>
      <c r="F3" s="17"/>
      <c r="G3" s="17"/>
    </row>
    <row r="4" spans="1:7">
      <c r="A4" s="17"/>
      <c r="B4" s="17"/>
      <c r="C4" s="13"/>
      <c r="D4" s="17"/>
      <c r="E4" s="17"/>
      <c r="F4" s="17"/>
      <c r="G4" s="17"/>
    </row>
    <row r="5" spans="1:7">
      <c r="A5" s="17"/>
      <c r="B5" s="17"/>
      <c r="C5" s="13"/>
      <c r="D5" s="17"/>
      <c r="E5" s="17"/>
      <c r="F5" s="17"/>
      <c r="G5" s="17"/>
    </row>
    <row r="6" spans="1:7">
      <c r="A6" s="17"/>
      <c r="B6" s="17"/>
      <c r="C6" s="13"/>
      <c r="D6" s="17"/>
      <c r="E6" s="17"/>
      <c r="F6" s="17"/>
      <c r="G6" s="17"/>
    </row>
    <row r="7" spans="1:7" ht="18" customHeight="1">
      <c r="A7" s="17"/>
      <c r="B7" s="17"/>
      <c r="C7" s="13"/>
      <c r="D7" s="17"/>
      <c r="E7" s="17"/>
      <c r="F7" s="17"/>
      <c r="G7" s="17"/>
    </row>
    <row r="8" spans="1:7" ht="13.35" customHeight="1">
      <c r="A8" s="17"/>
      <c r="B8" s="17"/>
      <c r="C8" s="13"/>
      <c r="D8" s="17"/>
      <c r="E8" s="17"/>
      <c r="F8" s="17"/>
      <c r="G8" s="17"/>
    </row>
    <row r="9" spans="1:7">
      <c r="A9" s="17"/>
      <c r="B9" s="17"/>
      <c r="C9" s="13"/>
      <c r="D9" s="17"/>
      <c r="E9" s="17"/>
      <c r="F9" s="17"/>
      <c r="G9" s="17"/>
    </row>
    <row r="10" spans="1:7">
      <c r="A10" s="17"/>
      <c r="B10" s="17"/>
      <c r="C10" s="13"/>
      <c r="D10" s="17"/>
      <c r="E10" s="17"/>
      <c r="F10" s="17"/>
      <c r="G10" s="17"/>
    </row>
    <row r="12" spans="1:7" ht="16.350000000000001" customHeight="1"/>
    <row r="17" spans="1:3" ht="10.35" customHeight="1"/>
    <row r="18" spans="1:3" ht="24" customHeight="1"/>
    <row r="19" spans="1:3" ht="14.1" customHeight="1">
      <c r="A19" s="91" t="s">
        <v>1</v>
      </c>
      <c r="B19" s="91"/>
      <c r="C19" s="91"/>
    </row>
    <row r="22" spans="1:3" ht="11.25" customHeight="1"/>
  </sheetData>
  <sheetProtection formatCells="0" formatColumns="0" formatRows="0" insertColumns="0" insertRows="0" deleteColumns="0" deleteRows="0" autoFilter="0"/>
  <pageMargins left="0.70866141732283472" right="0.70866141732283472" top="0.78740157480314965" bottom="0.78740157480314965" header="0.31496062992125984" footer="0.31496062992125984"/>
  <pageSetup paperSize="9" scale="75" orientation="portrait" r:id="rId1"/>
  <headerFooter>
    <oddFooter>&amp;R&amp;D &amp;T</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3">
    <pageSetUpPr fitToPage="1"/>
  </sheetPr>
  <dimension ref="A1:S175"/>
  <sheetViews>
    <sheetView topLeftCell="L60" zoomScaleNormal="100" workbookViewId="0">
      <selection activeCell="L60" sqref="L60"/>
    </sheetView>
  </sheetViews>
  <sheetFormatPr baseColWidth="10" defaultColWidth="11.42578125" defaultRowHeight="12.75"/>
  <cols>
    <col min="1" max="1" width="11.42578125" style="16" customWidth="1"/>
    <col min="2" max="2" width="11.42578125" style="16"/>
    <col min="3" max="3" width="11.42578125" style="423"/>
    <col min="4" max="9" width="11.42578125" style="16"/>
    <col min="10" max="10" width="18.7109375" style="16" customWidth="1"/>
    <col min="11" max="11" width="3.85546875" style="16" customWidth="1"/>
    <col min="12" max="12" width="28.5703125" style="16" bestFit="1" customWidth="1"/>
    <col min="13" max="16384" width="11.42578125" style="16"/>
  </cols>
  <sheetData>
    <row r="1" spans="1:12">
      <c r="A1" s="1050"/>
      <c r="B1" s="1050"/>
      <c r="C1" s="204"/>
      <c r="D1" s="204"/>
      <c r="E1" s="1"/>
    </row>
    <row r="2" spans="1:12">
      <c r="A2" s="1" t="str">
        <f>Resultatregnskap!A3</f>
        <v>Virksomhet: Universitetet i Oslo</v>
      </c>
      <c r="B2" s="1"/>
      <c r="C2" s="12"/>
      <c r="D2" s="1"/>
      <c r="E2" s="1"/>
    </row>
    <row r="3" spans="1:12">
      <c r="A3" s="1"/>
      <c r="B3" s="1"/>
      <c r="C3" s="12"/>
      <c r="D3" s="1"/>
      <c r="E3" s="1"/>
    </row>
    <row r="4" spans="1:12" ht="15">
      <c r="A4" s="376" t="s">
        <v>2</v>
      </c>
      <c r="B4" s="933"/>
      <c r="C4" s="167"/>
      <c r="D4" s="933"/>
      <c r="E4" s="933"/>
      <c r="F4" s="421"/>
      <c r="G4" s="421"/>
      <c r="H4" s="421"/>
      <c r="I4" s="421"/>
      <c r="J4" s="421"/>
    </row>
    <row r="5" spans="1:12">
      <c r="C5" s="422"/>
    </row>
    <row r="6" spans="1:12" ht="17.45" customHeight="1"/>
    <row r="8" spans="1:12">
      <c r="L8" s="948"/>
    </row>
    <row r="13" spans="1:12">
      <c r="L13" s="948"/>
    </row>
    <row r="14" spans="1:12">
      <c r="L14" s="948"/>
    </row>
    <row r="17" spans="12:12">
      <c r="L17" s="948"/>
    </row>
    <row r="24" spans="12:12">
      <c r="L24" s="948"/>
    </row>
    <row r="43" spans="12:16">
      <c r="L43" s="280"/>
      <c r="M43" s="280"/>
      <c r="N43" s="280"/>
      <c r="O43" s="280"/>
      <c r="P43" s="280"/>
    </row>
    <row r="44" spans="12:16">
      <c r="L44" s="280"/>
      <c r="M44" s="280"/>
      <c r="N44" s="280"/>
      <c r="O44" s="280"/>
      <c r="P44" s="280"/>
    </row>
    <row r="46" spans="12:16">
      <c r="L46" s="948"/>
      <c r="M46" s="948"/>
      <c r="N46" s="948"/>
      <c r="O46" s="948"/>
      <c r="P46" s="948"/>
    </row>
    <row r="47" spans="12:16">
      <c r="L47" s="948"/>
      <c r="M47" s="948"/>
      <c r="N47" s="948"/>
      <c r="O47" s="948"/>
      <c r="P47" s="948"/>
    </row>
    <row r="48" spans="12:16">
      <c r="L48" s="948"/>
      <c r="M48" s="948"/>
      <c r="N48" s="948"/>
      <c r="O48" s="948"/>
      <c r="P48" s="948"/>
    </row>
    <row r="49" spans="12:16">
      <c r="L49" s="948"/>
      <c r="M49" s="948"/>
      <c r="N49" s="948"/>
      <c r="O49" s="948"/>
      <c r="P49" s="948"/>
    </row>
    <row r="50" spans="12:16">
      <c r="L50" s="948"/>
      <c r="M50" s="948"/>
      <c r="N50" s="948"/>
      <c r="O50" s="948"/>
      <c r="P50" s="948"/>
    </row>
    <row r="51" spans="12:16">
      <c r="L51" s="948"/>
      <c r="M51" s="948"/>
      <c r="N51" s="948"/>
      <c r="O51" s="948"/>
      <c r="P51" s="948"/>
    </row>
    <row r="52" spans="12:16">
      <c r="L52" s="948"/>
      <c r="M52" s="948"/>
      <c r="N52" s="948"/>
      <c r="O52" s="948"/>
      <c r="P52" s="948"/>
    </row>
    <row r="53" spans="12:16">
      <c r="L53" s="948"/>
      <c r="M53" s="948"/>
      <c r="N53" s="948"/>
      <c r="O53" s="948"/>
      <c r="P53" s="948"/>
    </row>
    <row r="54" spans="12:16">
      <c r="L54" s="948"/>
      <c r="M54" s="948"/>
      <c r="N54" s="948"/>
      <c r="O54" s="948"/>
      <c r="P54" s="948"/>
    </row>
    <row r="55" spans="12:16">
      <c r="L55" s="948"/>
      <c r="M55" s="948"/>
      <c r="N55" s="948"/>
      <c r="O55" s="948"/>
      <c r="P55" s="948"/>
    </row>
    <row r="56" spans="12:16">
      <c r="L56" s="948"/>
      <c r="M56" s="948"/>
      <c r="N56" s="948"/>
      <c r="O56" s="948"/>
      <c r="P56" s="948"/>
    </row>
    <row r="57" spans="12:16">
      <c r="L57" s="948"/>
      <c r="M57" s="948"/>
      <c r="N57" s="948"/>
      <c r="O57" s="948"/>
      <c r="P57" s="948"/>
    </row>
    <row r="58" spans="12:16">
      <c r="L58" s="948"/>
      <c r="M58" s="948"/>
      <c r="N58" s="948"/>
      <c r="O58" s="948"/>
      <c r="P58" s="948"/>
    </row>
    <row r="59" spans="12:16">
      <c r="L59" s="948"/>
      <c r="M59" s="948"/>
      <c r="N59" s="948"/>
      <c r="O59" s="948"/>
      <c r="P59" s="948"/>
    </row>
    <row r="60" spans="12:16">
      <c r="L60" s="329"/>
      <c r="M60" s="329"/>
      <c r="N60" s="329"/>
      <c r="O60" s="329"/>
      <c r="P60" s="329"/>
    </row>
    <row r="61" spans="12:16">
      <c r="L61" s="329"/>
      <c r="M61" s="329"/>
      <c r="N61" s="329"/>
      <c r="O61" s="329"/>
      <c r="P61" s="329"/>
    </row>
    <row r="62" spans="12:16">
      <c r="L62" s="948"/>
      <c r="M62" s="948"/>
      <c r="N62" s="948"/>
      <c r="O62" s="948"/>
      <c r="P62" s="948"/>
    </row>
    <row r="63" spans="12:16">
      <c r="L63" s="948"/>
      <c r="M63" s="948"/>
      <c r="N63" s="948"/>
      <c r="O63" s="948"/>
      <c r="P63" s="948"/>
    </row>
    <row r="64" spans="12:16">
      <c r="L64" s="948"/>
      <c r="M64" s="948"/>
      <c r="N64" s="948"/>
      <c r="O64" s="948"/>
      <c r="P64" s="948"/>
    </row>
    <row r="65" spans="12:16">
      <c r="L65" s="948"/>
      <c r="M65" s="948"/>
      <c r="N65" s="948"/>
      <c r="O65" s="948"/>
      <c r="P65" s="948"/>
    </row>
    <row r="66" spans="12:16">
      <c r="L66" s="948"/>
      <c r="M66" s="948"/>
      <c r="N66" s="948"/>
      <c r="O66" s="948"/>
      <c r="P66" s="948"/>
    </row>
    <row r="67" spans="12:16">
      <c r="L67" s="948"/>
      <c r="M67" s="948"/>
      <c r="N67" s="948"/>
      <c r="O67" s="948"/>
      <c r="P67" s="948"/>
    </row>
    <row r="68" spans="12:16">
      <c r="L68" s="948"/>
      <c r="M68" s="948"/>
      <c r="N68" s="948"/>
      <c r="O68" s="948"/>
      <c r="P68" s="948"/>
    </row>
    <row r="69" spans="12:16">
      <c r="L69" s="948"/>
      <c r="M69" s="948"/>
      <c r="N69" s="948"/>
      <c r="O69" s="948"/>
      <c r="P69" s="948"/>
    </row>
    <row r="70" spans="12:16">
      <c r="L70" s="948"/>
      <c r="M70" s="948"/>
      <c r="N70" s="948"/>
      <c r="O70" s="948"/>
      <c r="P70" s="948"/>
    </row>
    <row r="71" spans="12:16">
      <c r="L71" s="948"/>
      <c r="M71" s="948"/>
      <c r="N71" s="948"/>
      <c r="O71" s="948"/>
      <c r="P71" s="948"/>
    </row>
    <row r="72" spans="12:16">
      <c r="L72" s="948"/>
      <c r="M72" s="948"/>
      <c r="N72" s="948"/>
      <c r="O72" s="948"/>
      <c r="P72" s="948"/>
    </row>
    <row r="73" spans="12:16">
      <c r="L73" s="948"/>
      <c r="M73" s="948"/>
      <c r="N73" s="948"/>
      <c r="O73" s="948"/>
      <c r="P73" s="948"/>
    </row>
    <row r="74" spans="12:16">
      <c r="L74" s="948"/>
      <c r="M74" s="948"/>
      <c r="N74" s="948"/>
      <c r="O74" s="948"/>
      <c r="P74" s="948"/>
    </row>
    <row r="75" spans="12:16">
      <c r="L75" s="948"/>
      <c r="M75" s="948"/>
      <c r="N75" s="948"/>
      <c r="O75" s="948"/>
      <c r="P75" s="948"/>
    </row>
    <row r="76" spans="12:16">
      <c r="L76" s="948"/>
      <c r="M76" s="948"/>
      <c r="N76" s="948"/>
      <c r="O76" s="948"/>
      <c r="P76" s="948"/>
    </row>
    <row r="77" spans="12:16">
      <c r="L77" s="948"/>
      <c r="M77" s="948"/>
      <c r="N77" s="948"/>
      <c r="O77" s="948"/>
      <c r="P77" s="948"/>
    </row>
    <row r="78" spans="12:16">
      <c r="L78" s="948"/>
      <c r="M78" s="948"/>
      <c r="N78" s="948"/>
      <c r="O78" s="948"/>
      <c r="P78" s="948"/>
    </row>
    <row r="79" spans="12:16">
      <c r="L79" s="948"/>
      <c r="M79" s="948"/>
      <c r="N79" s="948"/>
      <c r="O79" s="948"/>
      <c r="P79" s="948"/>
    </row>
    <row r="80" spans="12:16">
      <c r="L80" s="948"/>
      <c r="M80" s="948"/>
      <c r="N80" s="948"/>
      <c r="O80" s="948"/>
      <c r="P80" s="948"/>
    </row>
    <row r="81" spans="12:16">
      <c r="L81" s="948"/>
      <c r="M81" s="948"/>
      <c r="N81" s="948"/>
      <c r="O81" s="948"/>
      <c r="P81" s="948"/>
    </row>
    <row r="82" spans="12:16">
      <c r="L82" s="948"/>
      <c r="M82" s="948"/>
      <c r="N82" s="948"/>
      <c r="O82" s="948"/>
      <c r="P82" s="948"/>
    </row>
    <row r="83" spans="12:16">
      <c r="L83" s="948"/>
      <c r="M83" s="948"/>
      <c r="N83" s="948"/>
      <c r="O83" s="948"/>
      <c r="P83" s="948"/>
    </row>
    <row r="84" spans="12:16">
      <c r="L84" s="948"/>
      <c r="M84" s="948"/>
      <c r="N84" s="948"/>
      <c r="O84" s="948"/>
      <c r="P84" s="948"/>
    </row>
    <row r="85" spans="12:16">
      <c r="L85" s="948"/>
      <c r="M85" s="948"/>
      <c r="N85" s="948"/>
      <c r="O85" s="948"/>
      <c r="P85" s="948"/>
    </row>
    <row r="86" spans="12:16">
      <c r="L86" s="948"/>
      <c r="M86" s="948"/>
      <c r="N86" s="948"/>
      <c r="O86" s="948"/>
      <c r="P86" s="948"/>
    </row>
    <row r="87" spans="12:16">
      <c r="L87" s="948"/>
      <c r="M87" s="948"/>
      <c r="N87" s="948"/>
      <c r="O87" s="948"/>
      <c r="P87" s="948"/>
    </row>
    <row r="88" spans="12:16">
      <c r="L88" s="948"/>
      <c r="M88" s="948"/>
      <c r="N88" s="948"/>
      <c r="O88" s="948"/>
      <c r="P88" s="948"/>
    </row>
    <row r="89" spans="12:16">
      <c r="L89" s="948"/>
      <c r="M89" s="948"/>
      <c r="N89" s="948"/>
      <c r="O89" s="948"/>
      <c r="P89" s="948"/>
    </row>
    <row r="90" spans="12:16">
      <c r="L90" s="948"/>
      <c r="M90" s="948"/>
      <c r="N90" s="948"/>
      <c r="O90" s="948"/>
      <c r="P90" s="948"/>
    </row>
    <row r="91" spans="12:16">
      <c r="L91" s="948"/>
      <c r="M91" s="948"/>
      <c r="N91" s="948"/>
      <c r="O91" s="948"/>
      <c r="P91" s="948"/>
    </row>
    <row r="92" spans="12:16">
      <c r="L92" s="329"/>
      <c r="M92" s="329"/>
      <c r="N92" s="329"/>
      <c r="O92" s="329"/>
      <c r="P92" s="329"/>
    </row>
    <row r="136" spans="12:12">
      <c r="L136" s="948"/>
    </row>
    <row r="148" spans="12:12">
      <c r="L148" s="948"/>
    </row>
    <row r="169" spans="12:19" ht="12.75" customHeight="1">
      <c r="L169" s="947"/>
      <c r="M169" s="947"/>
      <c r="N169" s="947"/>
      <c r="O169" s="947"/>
      <c r="P169" s="947"/>
      <c r="Q169" s="947"/>
      <c r="R169" s="947"/>
      <c r="S169" s="947"/>
    </row>
    <row r="170" spans="12:19">
      <c r="L170" s="947"/>
      <c r="M170" s="947"/>
      <c r="N170" s="947"/>
      <c r="O170" s="947"/>
      <c r="P170" s="947"/>
      <c r="Q170" s="947"/>
      <c r="R170" s="947"/>
      <c r="S170" s="947"/>
    </row>
    <row r="171" spans="12:19">
      <c r="L171" s="947"/>
      <c r="M171" s="947"/>
      <c r="N171" s="947"/>
      <c r="O171" s="947"/>
      <c r="P171" s="947"/>
      <c r="Q171" s="947"/>
      <c r="R171" s="947"/>
      <c r="S171" s="947"/>
    </row>
    <row r="172" spans="12:19">
      <c r="L172" s="947"/>
      <c r="M172" s="947"/>
      <c r="N172" s="947"/>
      <c r="O172" s="947"/>
      <c r="P172" s="947"/>
      <c r="Q172" s="947"/>
      <c r="R172" s="947"/>
      <c r="S172" s="947"/>
    </row>
    <row r="173" spans="12:19">
      <c r="L173" s="947"/>
      <c r="M173" s="947"/>
      <c r="N173" s="947"/>
      <c r="O173" s="947"/>
      <c r="P173" s="947"/>
      <c r="Q173" s="947"/>
      <c r="R173" s="947"/>
      <c r="S173" s="947"/>
    </row>
    <row r="174" spans="12:19" ht="13.35" customHeight="1">
      <c r="L174" s="947"/>
      <c r="M174" s="947"/>
      <c r="N174" s="947"/>
      <c r="O174" s="947"/>
      <c r="P174" s="947"/>
      <c r="Q174" s="947"/>
      <c r="R174" s="947"/>
      <c r="S174" s="947"/>
    </row>
    <row r="175" spans="12:19">
      <c r="L175" s="947"/>
      <c r="M175" s="947"/>
      <c r="N175" s="947"/>
      <c r="O175" s="947"/>
      <c r="P175" s="947"/>
      <c r="Q175" s="947"/>
      <c r="R175" s="947"/>
      <c r="S175" s="947"/>
    </row>
  </sheetData>
  <sheetProtection formatCells="0" formatColumns="0" formatRows="0" insertColumns="0" insertRows="0" deleteColumns="0" deleteRows="0" autoFilter="0"/>
  <mergeCells count="1">
    <mergeCell ref="A1:B1"/>
  </mergeCells>
  <pageMargins left="0.70866141732283472" right="0.51181102362204722" top="0.59055118110236227" bottom="0.59055118110236227" header="0.31496062992125984" footer="0.31496062992125984"/>
  <pageSetup paperSize="9" scale="72" fitToHeight="0" orientation="portrait" r:id="rId1"/>
  <headerFooter>
    <oddFooter>&amp;R&amp;D &amp;T</oddFooter>
  </headerFooter>
  <rowBreaks count="1" manualBreakCount="1">
    <brk id="120"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4">
    <pageSetUpPr fitToPage="1"/>
  </sheetPr>
  <dimension ref="A1:H45"/>
  <sheetViews>
    <sheetView tabSelected="1" zoomScaleNormal="100" workbookViewId="0">
      <selection activeCell="A2" sqref="A2"/>
    </sheetView>
  </sheetViews>
  <sheetFormatPr baseColWidth="10" defaultColWidth="11.42578125" defaultRowHeight="15" customHeight="1"/>
  <cols>
    <col min="1" max="1" width="61" style="9" customWidth="1"/>
    <col min="2" max="2" width="7.85546875" style="3" customWidth="1"/>
    <col min="3" max="4" width="15.7109375" style="3" customWidth="1"/>
    <col min="5" max="5" width="10.42578125" style="9" customWidth="1"/>
    <col min="6" max="6" width="5.42578125" style="9" customWidth="1"/>
    <col min="7" max="7" width="49.28515625" style="9" bestFit="1" customWidth="1"/>
    <col min="8" max="16384" width="11.42578125" style="9"/>
  </cols>
  <sheetData>
    <row r="1" spans="1:8" ht="15" customHeight="1">
      <c r="A1" s="935" t="s">
        <v>3</v>
      </c>
    </row>
    <row r="3" spans="1:8" ht="15" customHeight="1">
      <c r="A3" s="90" t="s">
        <v>4</v>
      </c>
    </row>
    <row r="4" spans="1:8" ht="15" customHeight="1">
      <c r="A4" s="16" t="s">
        <v>5</v>
      </c>
    </row>
    <row r="5" spans="1:8" ht="15" customHeight="1">
      <c r="A5" s="8" t="s">
        <v>6</v>
      </c>
    </row>
    <row r="6" spans="1:8" ht="15" customHeight="1">
      <c r="A6" s="187"/>
      <c r="B6" s="163" t="s">
        <v>7</v>
      </c>
      <c r="C6" s="237">
        <v>45657</v>
      </c>
      <c r="D6" s="237">
        <v>45291</v>
      </c>
      <c r="E6" s="188" t="s">
        <v>8</v>
      </c>
      <c r="G6" s="931"/>
    </row>
    <row r="7" spans="1:8" ht="15" customHeight="1">
      <c r="A7" s="189" t="s">
        <v>9</v>
      </c>
      <c r="B7" s="164"/>
      <c r="C7" s="164"/>
      <c r="D7" s="164"/>
      <c r="E7" s="190"/>
    </row>
    <row r="8" spans="1:8" s="4" customFormat="1" ht="15" customHeight="1">
      <c r="A8" s="191" t="s">
        <v>10</v>
      </c>
      <c r="B8" s="149">
        <v>1</v>
      </c>
      <c r="C8" s="198">
        <v>6461900</v>
      </c>
      <c r="D8" s="198">
        <v>6429044.1423899997</v>
      </c>
      <c r="E8" s="190" t="s">
        <v>11</v>
      </c>
    </row>
    <row r="9" spans="1:8" s="4" customFormat="1" ht="15" customHeight="1">
      <c r="A9" s="191" t="s">
        <v>12</v>
      </c>
      <c r="B9" s="149">
        <v>1</v>
      </c>
      <c r="C9" s="198">
        <v>2170712</v>
      </c>
      <c r="D9" s="198">
        <v>2256088.1678499999</v>
      </c>
      <c r="E9" s="190" t="s">
        <v>13</v>
      </c>
      <c r="G9" s="9"/>
      <c r="H9" s="9"/>
    </row>
    <row r="10" spans="1:8" s="4" customFormat="1" ht="15" customHeight="1">
      <c r="A10" s="191" t="s">
        <v>14</v>
      </c>
      <c r="B10" s="149">
        <v>1</v>
      </c>
      <c r="C10" s="198">
        <v>0</v>
      </c>
      <c r="D10" s="198">
        <v>0</v>
      </c>
      <c r="E10" s="190" t="s">
        <v>15</v>
      </c>
      <c r="G10" s="9"/>
      <c r="H10" s="9"/>
    </row>
    <row r="11" spans="1:8" s="4" customFormat="1" ht="15" customHeight="1">
      <c r="A11" s="191" t="s">
        <v>16</v>
      </c>
      <c r="B11" s="149">
        <v>1</v>
      </c>
      <c r="C11" s="198">
        <v>765600</v>
      </c>
      <c r="D11" s="198">
        <v>784770.15246999997</v>
      </c>
      <c r="E11" s="190" t="s">
        <v>17</v>
      </c>
      <c r="G11" s="9"/>
    </row>
    <row r="12" spans="1:8" s="4" customFormat="1" ht="15" customHeight="1">
      <c r="A12" s="191" t="s">
        <v>18</v>
      </c>
      <c r="B12" s="149">
        <v>1</v>
      </c>
      <c r="C12" s="198">
        <v>76614</v>
      </c>
      <c r="D12" s="198">
        <v>59786.460270000003</v>
      </c>
      <c r="E12" s="190" t="s">
        <v>19</v>
      </c>
      <c r="G12" s="9"/>
      <c r="H12" s="9"/>
    </row>
    <row r="13" spans="1:8" s="4" customFormat="1" ht="15" customHeight="1">
      <c r="A13" s="192" t="s">
        <v>20</v>
      </c>
      <c r="B13" s="166"/>
      <c r="C13" s="165">
        <f>SUBTOTAL(9,C8:C12)</f>
        <v>9474826</v>
      </c>
      <c r="D13" s="165">
        <f>SUBTOTAL(9,D8:D12)</f>
        <v>9529688.9229800012</v>
      </c>
      <c r="E13" s="190" t="s">
        <v>21</v>
      </c>
      <c r="G13" s="9"/>
      <c r="H13" s="9"/>
    </row>
    <row r="14" spans="1:8" ht="15" customHeight="1">
      <c r="A14" s="193"/>
      <c r="B14" s="149"/>
      <c r="C14" s="149"/>
      <c r="D14" s="149"/>
      <c r="E14" s="190"/>
    </row>
    <row r="15" spans="1:8" ht="15" customHeight="1">
      <c r="A15" s="189" t="s">
        <v>22</v>
      </c>
      <c r="B15" s="164"/>
      <c r="C15" s="198"/>
      <c r="D15" s="164"/>
      <c r="E15" s="190"/>
    </row>
    <row r="16" spans="1:8" ht="15" customHeight="1">
      <c r="A16" s="191" t="s">
        <v>23</v>
      </c>
      <c r="B16" s="149"/>
      <c r="C16" s="198">
        <v>12939</v>
      </c>
      <c r="D16" s="198">
        <v>9729.9759399999984</v>
      </c>
      <c r="E16" s="190" t="s">
        <v>24</v>
      </c>
    </row>
    <row r="17" spans="1:7" ht="15" customHeight="1">
      <c r="A17" s="191" t="s">
        <v>25</v>
      </c>
      <c r="B17" s="149">
        <v>2</v>
      </c>
      <c r="C17" s="198">
        <v>6693667</v>
      </c>
      <c r="D17" s="198">
        <v>6364984.2364000008</v>
      </c>
      <c r="E17" s="190" t="s">
        <v>26</v>
      </c>
    </row>
    <row r="18" spans="1:7" s="15" customFormat="1" ht="15" customHeight="1">
      <c r="A18" s="191" t="s">
        <v>27</v>
      </c>
      <c r="B18" s="149">
        <v>4.5</v>
      </c>
      <c r="C18" s="198">
        <v>658331</v>
      </c>
      <c r="D18" s="198">
        <v>661776.6706800001</v>
      </c>
      <c r="E18" s="190" t="s">
        <v>28</v>
      </c>
      <c r="F18" s="16"/>
      <c r="G18" s="931"/>
    </row>
    <row r="19" spans="1:7" ht="15" customHeight="1">
      <c r="A19" s="191" t="s">
        <v>29</v>
      </c>
      <c r="B19" s="149">
        <v>4.5</v>
      </c>
      <c r="C19" s="198">
        <v>0</v>
      </c>
      <c r="D19" s="198">
        <v>16</v>
      </c>
      <c r="E19" s="190" t="s">
        <v>30</v>
      </c>
      <c r="G19" s="931"/>
    </row>
    <row r="20" spans="1:7" ht="15" customHeight="1">
      <c r="A20" s="191" t="s">
        <v>31</v>
      </c>
      <c r="B20" s="149">
        <v>3</v>
      </c>
      <c r="C20" s="198">
        <v>2384682</v>
      </c>
      <c r="D20" s="198">
        <v>2447626</v>
      </c>
      <c r="E20" s="190" t="s">
        <v>32</v>
      </c>
    </row>
    <row r="21" spans="1:7" ht="15" customHeight="1">
      <c r="A21" s="192" t="s">
        <v>33</v>
      </c>
      <c r="B21" s="166"/>
      <c r="C21" s="165">
        <f>SUBTOTAL(9,C16:C20)</f>
        <v>9749619</v>
      </c>
      <c r="D21" s="165">
        <f>SUBTOTAL(9,D16:D20)</f>
        <v>9484132.8830200024</v>
      </c>
      <c r="E21" s="190" t="s">
        <v>34</v>
      </c>
      <c r="G21" s="204"/>
    </row>
    <row r="22" spans="1:7" ht="15" customHeight="1">
      <c r="A22" s="193"/>
      <c r="B22" s="149"/>
      <c r="C22" s="972"/>
      <c r="D22" s="149"/>
      <c r="E22" s="190"/>
    </row>
    <row r="23" spans="1:7" ht="15" customHeight="1">
      <c r="A23" s="189" t="s">
        <v>35</v>
      </c>
      <c r="B23" s="164"/>
      <c r="C23" s="212">
        <f>C13-C21</f>
        <v>-274793</v>
      </c>
      <c r="D23" s="212">
        <f>D13-D21</f>
        <v>45556.039959998801</v>
      </c>
      <c r="E23" s="190" t="s">
        <v>36</v>
      </c>
    </row>
    <row r="24" spans="1:7" ht="15" customHeight="1">
      <c r="A24" s="193"/>
      <c r="B24" s="149"/>
      <c r="C24" s="972"/>
      <c r="D24" s="149"/>
      <c r="E24" s="190"/>
    </row>
    <row r="25" spans="1:7" ht="15" customHeight="1">
      <c r="A25" s="189" t="s">
        <v>37</v>
      </c>
      <c r="B25" s="164"/>
      <c r="C25" s="973"/>
      <c r="D25" s="164"/>
      <c r="E25" s="190"/>
    </row>
    <row r="26" spans="1:7" ht="15" customHeight="1">
      <c r="A26" s="191" t="s">
        <v>38</v>
      </c>
      <c r="B26" s="149">
        <v>6</v>
      </c>
      <c r="C26" s="198">
        <v>12984</v>
      </c>
      <c r="D26" s="198">
        <v>12748.67128</v>
      </c>
      <c r="E26" s="190" t="s">
        <v>39</v>
      </c>
    </row>
    <row r="27" spans="1:7" ht="15" customHeight="1">
      <c r="A27" s="191" t="s">
        <v>40</v>
      </c>
      <c r="B27" s="149">
        <v>6</v>
      </c>
      <c r="C27" s="198">
        <v>6769</v>
      </c>
      <c r="D27" s="198">
        <v>11945.106449999999</v>
      </c>
      <c r="E27" s="190" t="s">
        <v>41</v>
      </c>
    </row>
    <row r="28" spans="1:7" ht="15" customHeight="1">
      <c r="A28" s="192" t="s">
        <v>42</v>
      </c>
      <c r="B28" s="166"/>
      <c r="C28" s="165">
        <f>C26-C27</f>
        <v>6215</v>
      </c>
      <c r="D28" s="165">
        <f>D26-D27</f>
        <v>803.56483000000117</v>
      </c>
      <c r="E28" s="190" t="s">
        <v>43</v>
      </c>
    </row>
    <row r="29" spans="1:7" ht="15" customHeight="1">
      <c r="A29" s="193"/>
      <c r="B29" s="149"/>
      <c r="C29" s="974"/>
      <c r="D29" s="768"/>
      <c r="E29" s="190"/>
    </row>
    <row r="30" spans="1:7" ht="15" customHeight="1">
      <c r="A30" s="189" t="s">
        <v>44</v>
      </c>
      <c r="B30" s="164"/>
      <c r="C30" s="212">
        <f>C23+C28</f>
        <v>-268578</v>
      </c>
      <c r="D30" s="212">
        <f>D23+D28</f>
        <v>46359.604789998804</v>
      </c>
      <c r="E30" s="190" t="s">
        <v>45</v>
      </c>
    </row>
    <row r="31" spans="1:7" ht="15" customHeight="1">
      <c r="A31" s="193"/>
      <c r="B31" s="149"/>
      <c r="C31" s="972"/>
      <c r="D31" s="149"/>
      <c r="E31" s="190"/>
    </row>
    <row r="32" spans="1:7" ht="15" customHeight="1">
      <c r="A32" s="189" t="s">
        <v>46</v>
      </c>
      <c r="B32" s="164"/>
      <c r="C32" s="973"/>
      <c r="D32" s="164"/>
      <c r="E32" s="190"/>
    </row>
    <row r="33" spans="1:5" s="5" customFormat="1" ht="15" customHeight="1">
      <c r="A33" s="191" t="s">
        <v>47</v>
      </c>
      <c r="B33" s="149" t="s">
        <v>48</v>
      </c>
      <c r="C33" s="198">
        <v>282394</v>
      </c>
      <c r="D33" s="198">
        <v>-21092</v>
      </c>
      <c r="E33" s="190" t="s">
        <v>49</v>
      </c>
    </row>
    <row r="34" spans="1:5" s="5" customFormat="1" ht="15" customHeight="1">
      <c r="A34" s="201" t="s">
        <v>50</v>
      </c>
      <c r="B34" s="149">
        <v>8</v>
      </c>
      <c r="C34" s="198">
        <v>-13815.963529999999</v>
      </c>
      <c r="D34" s="198">
        <v>-25266.92729</v>
      </c>
      <c r="E34" s="190" t="s">
        <v>51</v>
      </c>
    </row>
    <row r="35" spans="1:5" s="5" customFormat="1" ht="15" customHeight="1">
      <c r="A35" s="192" t="s">
        <v>52</v>
      </c>
      <c r="B35" s="149"/>
      <c r="C35" s="165">
        <f>SUBTOTAL(9,C33:C34)</f>
        <v>268578.03646999999</v>
      </c>
      <c r="D35" s="165">
        <f>SUBTOTAL(9,D33:D34)</f>
        <v>-46358.92729</v>
      </c>
      <c r="E35" s="190" t="s">
        <v>53</v>
      </c>
    </row>
    <row r="36" spans="1:5" ht="15" customHeight="1">
      <c r="A36" s="192"/>
      <c r="B36" s="149"/>
      <c r="C36" s="149"/>
      <c r="D36" s="149"/>
      <c r="E36" s="190"/>
    </row>
    <row r="37" spans="1:5" ht="15" customHeight="1">
      <c r="A37" s="189" t="s">
        <v>54</v>
      </c>
      <c r="B37" s="164"/>
      <c r="C37" s="164"/>
      <c r="D37" s="164"/>
      <c r="E37" s="190"/>
    </row>
    <row r="38" spans="1:5" ht="15" customHeight="1">
      <c r="A38" s="191" t="s">
        <v>55</v>
      </c>
      <c r="B38" s="149">
        <v>9</v>
      </c>
      <c r="C38" s="149"/>
      <c r="D38" s="198"/>
      <c r="E38" s="190" t="s">
        <v>56</v>
      </c>
    </row>
    <row r="39" spans="1:5" ht="15" customHeight="1">
      <c r="A39" s="191" t="s">
        <v>57</v>
      </c>
      <c r="B39" s="149">
        <v>9</v>
      </c>
      <c r="C39" s="149"/>
      <c r="D39" s="198"/>
      <c r="E39" s="190" t="s">
        <v>58</v>
      </c>
    </row>
    <row r="40" spans="1:5" ht="15" customHeight="1">
      <c r="A40" s="192" t="s">
        <v>59</v>
      </c>
      <c r="B40" s="166"/>
      <c r="C40" s="165">
        <f>SUBTOTAL(9,C38:C39)</f>
        <v>0</v>
      </c>
      <c r="D40" s="165">
        <f>SUBTOTAL(9,D38:D39)</f>
        <v>0</v>
      </c>
      <c r="E40" s="190" t="s">
        <v>60</v>
      </c>
    </row>
    <row r="41" spans="1:5" ht="15" customHeight="1">
      <c r="A41" s="192"/>
      <c r="B41" s="166"/>
      <c r="C41" s="166"/>
      <c r="D41" s="166"/>
      <c r="E41" s="190"/>
    </row>
    <row r="42" spans="1:5" ht="15" customHeight="1">
      <c r="A42" s="189" t="s">
        <v>61</v>
      </c>
      <c r="B42" s="164"/>
      <c r="C42" s="164"/>
      <c r="D42" s="164"/>
      <c r="E42" s="190"/>
    </row>
    <row r="43" spans="1:5" ht="15" customHeight="1">
      <c r="A43" s="191" t="s">
        <v>62</v>
      </c>
      <c r="B43" s="149">
        <v>10</v>
      </c>
      <c r="C43" s="149"/>
      <c r="D43" s="198"/>
      <c r="E43" s="190" t="s">
        <v>63</v>
      </c>
    </row>
    <row r="44" spans="1:5" ht="15" customHeight="1">
      <c r="A44" s="191" t="s">
        <v>64</v>
      </c>
      <c r="B44" s="149"/>
      <c r="C44" s="149"/>
      <c r="D44" s="198"/>
      <c r="E44" s="190" t="s">
        <v>65</v>
      </c>
    </row>
    <row r="45" spans="1:5" s="5" customFormat="1" ht="15" customHeight="1">
      <c r="A45" s="192" t="s">
        <v>66</v>
      </c>
      <c r="B45" s="166"/>
      <c r="C45" s="165">
        <f>C44-C43</f>
        <v>0</v>
      </c>
      <c r="D45" s="165">
        <f>D44-D43</f>
        <v>0</v>
      </c>
      <c r="E45" s="190" t="s">
        <v>67</v>
      </c>
    </row>
  </sheetData>
  <sheetProtection formatCells="0" formatColumns="0" formatRows="0" insertColumns="0" insertRows="0" deleteColumns="0" deleteRows="0" autoFilter="0"/>
  <phoneticPr fontId="18" type="noConversion"/>
  <pageMargins left="0.51181102362204722" right="0.51181102362204722" top="0.78740157480314965" bottom="0.78740157480314965" header="0.31496062992125984" footer="0.31496062992125984"/>
  <pageSetup paperSize="9" scale="75" orientation="portrait" r:id="rId1"/>
  <headerFooter>
    <oddFooter>&amp;R&amp;D &amp;T</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5">
    <pageSetUpPr fitToPage="1"/>
  </sheetPr>
  <dimension ref="A1:I62"/>
  <sheetViews>
    <sheetView zoomScale="84" zoomScaleNormal="84" workbookViewId="0">
      <selection activeCell="C18" sqref="C18"/>
    </sheetView>
  </sheetViews>
  <sheetFormatPr baseColWidth="10" defaultColWidth="11.42578125" defaultRowHeight="15" customHeight="1"/>
  <cols>
    <col min="1" max="1" width="80.85546875" style="9" customWidth="1"/>
    <col min="2" max="2" width="8.7109375" style="3" customWidth="1"/>
    <col min="3" max="3" width="15.7109375" style="10" customWidth="1"/>
    <col min="4" max="4" width="16.5703125" style="9" bestFit="1" customWidth="1"/>
    <col min="5" max="7" width="11.42578125" style="9"/>
    <col min="8" max="8" width="14.140625" style="9" bestFit="1" customWidth="1"/>
    <col min="9" max="16384" width="11.42578125" style="9"/>
  </cols>
  <sheetData>
    <row r="1" spans="1:6" ht="15" customHeight="1">
      <c r="A1" s="935" t="s">
        <v>68</v>
      </c>
      <c r="E1" s="18"/>
      <c r="F1" s="18"/>
    </row>
    <row r="2" spans="1:6" ht="15" customHeight="1">
      <c r="E2" s="18"/>
      <c r="F2" s="18"/>
    </row>
    <row r="3" spans="1:6" ht="15" customHeight="1">
      <c r="A3" s="90" t="str">
        <f>+Resultatregnskap!A3</f>
        <v>Virksomhet: Universitetet i Oslo</v>
      </c>
      <c r="E3" s="18"/>
      <c r="F3" s="18"/>
    </row>
    <row r="4" spans="1:6" ht="15" customHeight="1">
      <c r="E4" s="18"/>
      <c r="F4" s="18"/>
    </row>
    <row r="5" spans="1:6" ht="15" customHeight="1">
      <c r="A5" s="8" t="s">
        <v>6</v>
      </c>
      <c r="E5" s="18"/>
      <c r="F5" s="18"/>
    </row>
    <row r="6" spans="1:6" ht="15" customHeight="1">
      <c r="A6" s="213"/>
      <c r="B6" s="214" t="s">
        <v>7</v>
      </c>
      <c r="C6" s="215">
        <f>Resultatregnskap!C6</f>
        <v>45657</v>
      </c>
      <c r="D6" s="312">
        <f>Resultatregnskap!D6</f>
        <v>45291</v>
      </c>
      <c r="E6" s="186" t="s">
        <v>69</v>
      </c>
      <c r="F6" s="208"/>
    </row>
    <row r="7" spans="1:6" ht="15" customHeight="1">
      <c r="A7" s="136" t="s">
        <v>70</v>
      </c>
      <c r="B7" s="140"/>
      <c r="C7" s="130"/>
      <c r="D7" s="130"/>
      <c r="E7" s="131"/>
      <c r="F7" s="209"/>
    </row>
    <row r="8" spans="1:6" ht="15" customHeight="1">
      <c r="A8" s="216"/>
      <c r="B8" s="140"/>
      <c r="C8" s="130"/>
      <c r="D8" s="130"/>
      <c r="E8" s="131"/>
      <c r="F8" s="209"/>
    </row>
    <row r="9" spans="1:6" ht="15" customHeight="1">
      <c r="A9" s="136" t="s">
        <v>71</v>
      </c>
      <c r="B9" s="140"/>
      <c r="C9" s="130"/>
      <c r="D9" s="130"/>
      <c r="E9" s="131"/>
      <c r="F9" s="209"/>
    </row>
    <row r="10" spans="1:6" ht="15" customHeight="1">
      <c r="A10" s="137"/>
      <c r="B10" s="140"/>
      <c r="C10" s="130"/>
      <c r="D10" s="130"/>
      <c r="E10" s="131"/>
      <c r="F10" s="209"/>
    </row>
    <row r="11" spans="1:6" ht="15" customHeight="1">
      <c r="A11" s="136" t="s">
        <v>72</v>
      </c>
      <c r="B11" s="140"/>
      <c r="C11" s="130"/>
      <c r="D11" s="130"/>
      <c r="E11" s="131"/>
      <c r="F11" s="209"/>
    </row>
    <row r="12" spans="1:6" s="4" customFormat="1" ht="15" customHeight="1">
      <c r="A12" s="138" t="s">
        <v>73</v>
      </c>
      <c r="B12" s="140">
        <v>4</v>
      </c>
      <c r="C12" s="130">
        <v>11914.55409</v>
      </c>
      <c r="D12" s="130">
        <v>15861.418030000001</v>
      </c>
      <c r="E12" s="131" t="s">
        <v>74</v>
      </c>
      <c r="F12" s="209"/>
    </row>
    <row r="13" spans="1:6" s="4" customFormat="1" ht="15" customHeight="1">
      <c r="A13" s="138" t="s">
        <v>75</v>
      </c>
      <c r="B13" s="140">
        <v>4</v>
      </c>
      <c r="C13" s="130"/>
      <c r="D13" s="130"/>
      <c r="E13" s="131" t="s">
        <v>76</v>
      </c>
      <c r="F13" s="209"/>
    </row>
    <row r="14" spans="1:6" ht="15" customHeight="1">
      <c r="A14" s="139" t="s">
        <v>77</v>
      </c>
      <c r="B14" s="140"/>
      <c r="C14" s="132">
        <f>SUBTOTAL(9,C12:C13)</f>
        <v>11914.55409</v>
      </c>
      <c r="D14" s="130">
        <f>SUBTOTAL(9,D12:D13)</f>
        <v>15861.418030000001</v>
      </c>
      <c r="E14" s="131" t="s">
        <v>78</v>
      </c>
      <c r="F14" s="209"/>
    </row>
    <row r="15" spans="1:6" ht="15" customHeight="1">
      <c r="A15" s="137"/>
      <c r="B15" s="140"/>
      <c r="C15" s="130"/>
      <c r="D15" s="130"/>
      <c r="E15" s="131"/>
      <c r="F15" s="209"/>
    </row>
    <row r="16" spans="1:6" ht="15" customHeight="1">
      <c r="A16" s="136" t="s">
        <v>79</v>
      </c>
      <c r="B16" s="140"/>
      <c r="C16" s="130"/>
      <c r="D16" s="130"/>
      <c r="E16" s="131"/>
      <c r="F16" s="209"/>
    </row>
    <row r="17" spans="1:6" s="4" customFormat="1" ht="15" customHeight="1">
      <c r="A17" s="138" t="s">
        <v>80</v>
      </c>
      <c r="B17" s="140">
        <v>5</v>
      </c>
      <c r="C17" s="133">
        <v>9377429.7127299998</v>
      </c>
      <c r="D17" s="133">
        <v>9321009.4377599992</v>
      </c>
      <c r="E17" s="131" t="s">
        <v>81</v>
      </c>
      <c r="F17" s="209"/>
    </row>
    <row r="18" spans="1:6" s="4" customFormat="1" ht="15" customHeight="1">
      <c r="A18" s="138" t="s">
        <v>82</v>
      </c>
      <c r="B18" s="140">
        <v>5</v>
      </c>
      <c r="C18" s="133">
        <v>458482.13069999998</v>
      </c>
      <c r="D18" s="133">
        <v>447447.76258000016</v>
      </c>
      <c r="E18" s="131" t="s">
        <v>83</v>
      </c>
      <c r="F18" s="209"/>
    </row>
    <row r="19" spans="1:6" s="4" customFormat="1" ht="15" customHeight="1">
      <c r="A19" s="138" t="s">
        <v>84</v>
      </c>
      <c r="B19" s="140">
        <v>5</v>
      </c>
      <c r="C19" s="133">
        <v>454051.41024</v>
      </c>
      <c r="D19" s="133">
        <v>505880.55713000003</v>
      </c>
      <c r="E19" s="131" t="s">
        <v>85</v>
      </c>
      <c r="F19" s="209"/>
    </row>
    <row r="20" spans="1:6" s="6" customFormat="1" ht="15" customHeight="1">
      <c r="A20" s="138" t="s">
        <v>86</v>
      </c>
      <c r="B20" s="140">
        <v>5</v>
      </c>
      <c r="C20" s="133">
        <v>119132.55948</v>
      </c>
      <c r="D20" s="133">
        <v>156324.88951000001</v>
      </c>
      <c r="E20" s="131" t="s">
        <v>87</v>
      </c>
      <c r="F20" s="209"/>
    </row>
    <row r="21" spans="1:6" s="4" customFormat="1" ht="15" customHeight="1">
      <c r="A21" s="138" t="s">
        <v>88</v>
      </c>
      <c r="B21" s="140">
        <v>5</v>
      </c>
      <c r="C21" s="133"/>
      <c r="D21" s="133"/>
      <c r="E21" s="131" t="s">
        <v>89</v>
      </c>
      <c r="F21" s="209"/>
    </row>
    <row r="22" spans="1:6" ht="15" customHeight="1">
      <c r="A22" s="139" t="s">
        <v>90</v>
      </c>
      <c r="B22" s="140"/>
      <c r="C22" s="132">
        <f>SUBTOTAL(9,C17:C21)</f>
        <v>10409095.81315</v>
      </c>
      <c r="D22" s="130">
        <f>SUBTOTAL(9,D17:D21)</f>
        <v>10430662.646979999</v>
      </c>
      <c r="E22" s="131" t="s">
        <v>91</v>
      </c>
      <c r="F22" s="209"/>
    </row>
    <row r="23" spans="1:6" ht="15" customHeight="1">
      <c r="A23" s="137"/>
      <c r="B23" s="140"/>
      <c r="C23" s="130"/>
      <c r="D23" s="130"/>
      <c r="E23" s="131"/>
      <c r="F23" s="209"/>
    </row>
    <row r="24" spans="1:6" ht="15" customHeight="1">
      <c r="A24" s="136" t="s">
        <v>92</v>
      </c>
      <c r="B24" s="140"/>
      <c r="C24" s="130"/>
      <c r="D24" s="130"/>
      <c r="E24" s="131"/>
      <c r="F24" s="209"/>
    </row>
    <row r="25" spans="1:6" s="4" customFormat="1" ht="15" customHeight="1">
      <c r="A25" s="138" t="s">
        <v>93</v>
      </c>
      <c r="B25" s="140">
        <v>11</v>
      </c>
      <c r="C25" s="130">
        <v>31255.378000000001</v>
      </c>
      <c r="D25" s="130">
        <v>31255.378000000001</v>
      </c>
      <c r="E25" s="131" t="s">
        <v>94</v>
      </c>
      <c r="F25" s="209"/>
    </row>
    <row r="26" spans="1:6" s="4" customFormat="1" ht="15" customHeight="1">
      <c r="A26" s="138" t="s">
        <v>95</v>
      </c>
      <c r="B26" s="140"/>
      <c r="C26" s="130"/>
      <c r="D26" s="130"/>
      <c r="E26" s="131" t="s">
        <v>96</v>
      </c>
      <c r="F26" s="209"/>
    </row>
    <row r="27" spans="1:6" s="4" customFormat="1" ht="15" customHeight="1">
      <c r="A27" s="138" t="s">
        <v>97</v>
      </c>
      <c r="B27" s="140" t="s">
        <v>98</v>
      </c>
      <c r="C27" s="130"/>
      <c r="D27" s="130"/>
      <c r="E27" s="131" t="s">
        <v>99</v>
      </c>
      <c r="F27" s="209"/>
    </row>
    <row r="28" spans="1:6" ht="15" customHeight="1">
      <c r="A28" s="139" t="s">
        <v>100</v>
      </c>
      <c r="B28" s="140"/>
      <c r="C28" s="132">
        <f>SUBTOTAL(9,C25:C27)</f>
        <v>31255.378000000001</v>
      </c>
      <c r="D28" s="130">
        <f>SUBTOTAL(9,D25:D27)</f>
        <v>31255.378000000001</v>
      </c>
      <c r="E28" s="131" t="s">
        <v>101</v>
      </c>
      <c r="F28" s="209"/>
    </row>
    <row r="29" spans="1:6" ht="15" customHeight="1">
      <c r="A29" s="139"/>
      <c r="B29" s="140"/>
      <c r="C29" s="130"/>
      <c r="D29" s="130"/>
      <c r="E29" s="131"/>
      <c r="F29" s="209"/>
    </row>
    <row r="30" spans="1:6" ht="15" customHeight="1">
      <c r="A30" s="136" t="s">
        <v>102</v>
      </c>
      <c r="B30" s="141"/>
      <c r="C30" s="135">
        <f>SUBTOTAL(9,C12:C29)</f>
        <v>10452265.745240001</v>
      </c>
      <c r="D30" s="130">
        <f>SUBTOTAL(9,D12:D29)</f>
        <v>10477779.443009999</v>
      </c>
      <c r="E30" s="131" t="s">
        <v>103</v>
      </c>
      <c r="F30" s="209"/>
    </row>
    <row r="31" spans="1:6" ht="15" customHeight="1">
      <c r="A31" s="137"/>
      <c r="B31" s="140"/>
      <c r="C31" s="130"/>
      <c r="D31" s="130"/>
      <c r="E31" s="131"/>
      <c r="F31" s="209"/>
    </row>
    <row r="32" spans="1:6" ht="15" customHeight="1">
      <c r="A32" s="136" t="s">
        <v>104</v>
      </c>
      <c r="B32" s="140"/>
      <c r="C32" s="130"/>
      <c r="D32" s="130"/>
      <c r="E32" s="131"/>
      <c r="F32" s="209"/>
    </row>
    <row r="33" spans="1:6" ht="15" customHeight="1">
      <c r="A33" s="137"/>
      <c r="B33" s="140"/>
      <c r="C33" s="130"/>
      <c r="D33" s="130"/>
      <c r="E33" s="131"/>
      <c r="F33" s="209"/>
    </row>
    <row r="34" spans="1:6" ht="15" customHeight="1">
      <c r="A34" s="136" t="s">
        <v>105</v>
      </c>
      <c r="B34" s="140"/>
      <c r="C34" s="130"/>
      <c r="D34" s="130"/>
      <c r="E34" s="131"/>
      <c r="F34" s="209"/>
    </row>
    <row r="35" spans="1:6" s="4" customFormat="1" ht="15" customHeight="1">
      <c r="A35" s="138" t="s">
        <v>106</v>
      </c>
      <c r="B35" s="140">
        <v>12</v>
      </c>
      <c r="C35" s="130">
        <v>4369.3089</v>
      </c>
      <c r="D35" s="130">
        <v>4415</v>
      </c>
      <c r="E35" s="131" t="s">
        <v>107</v>
      </c>
      <c r="F35" s="209"/>
    </row>
    <row r="36" spans="1:6" ht="15" customHeight="1">
      <c r="A36" s="139" t="s">
        <v>108</v>
      </c>
      <c r="B36" s="140"/>
      <c r="C36" s="132">
        <f>SUBTOTAL(9,C35:C35)</f>
        <v>4369.3089</v>
      </c>
      <c r="D36" s="130">
        <f>SUBTOTAL(9,D35:D35)</f>
        <v>4415</v>
      </c>
      <c r="E36" s="131" t="s">
        <v>109</v>
      </c>
      <c r="F36" s="209"/>
    </row>
    <row r="37" spans="1:6" ht="15" customHeight="1">
      <c r="A37" s="137"/>
      <c r="B37" s="140"/>
      <c r="C37" s="130"/>
      <c r="D37" s="130"/>
      <c r="E37" s="131"/>
      <c r="F37" s="209"/>
    </row>
    <row r="38" spans="1:6" ht="15" customHeight="1">
      <c r="A38" s="136" t="s">
        <v>110</v>
      </c>
      <c r="B38" s="140"/>
      <c r="C38" s="130"/>
      <c r="D38" s="130"/>
      <c r="E38" s="131"/>
      <c r="F38" s="209"/>
    </row>
    <row r="39" spans="1:6" s="4" customFormat="1" ht="15" customHeight="1">
      <c r="A39" s="138" t="s">
        <v>111</v>
      </c>
      <c r="B39" s="140">
        <v>13</v>
      </c>
      <c r="C39" s="130">
        <v>235707.62179</v>
      </c>
      <c r="D39" s="130">
        <v>357895.82777999999</v>
      </c>
      <c r="E39" s="131" t="s">
        <v>112</v>
      </c>
      <c r="F39" s="209"/>
    </row>
    <row r="40" spans="1:6" s="4" customFormat="1" ht="15" customHeight="1">
      <c r="A40" s="138" t="s">
        <v>113</v>
      </c>
      <c r="B40" s="140">
        <v>16</v>
      </c>
      <c r="C40" s="130">
        <v>112198.08576</v>
      </c>
      <c r="D40" s="130">
        <v>63134.861279999997</v>
      </c>
      <c r="E40" s="131" t="s">
        <v>114</v>
      </c>
      <c r="F40" s="209"/>
    </row>
    <row r="41" spans="1:6" s="4" customFormat="1" ht="15" customHeight="1">
      <c r="A41" s="138" t="s">
        <v>97</v>
      </c>
      <c r="B41" s="140">
        <v>14</v>
      </c>
      <c r="C41" s="130">
        <v>54344.981800000001</v>
      </c>
      <c r="D41" s="130">
        <v>97835.990959999996</v>
      </c>
      <c r="E41" s="131" t="s">
        <v>115</v>
      </c>
      <c r="F41" s="209"/>
    </row>
    <row r="42" spans="1:6" ht="15" customHeight="1">
      <c r="A42" s="139" t="s">
        <v>116</v>
      </c>
      <c r="B42" s="140"/>
      <c r="C42" s="132">
        <f>SUBTOTAL(9,C39:C41)</f>
        <v>402250.68935</v>
      </c>
      <c r="D42" s="130">
        <f>SUBTOTAL(9,D39:D41)</f>
        <v>518866.68001999997</v>
      </c>
      <c r="E42" s="131" t="s">
        <v>117</v>
      </c>
      <c r="F42" s="209"/>
    </row>
    <row r="43" spans="1:6" ht="15" customHeight="1">
      <c r="A43" s="139"/>
      <c r="B43" s="140"/>
      <c r="C43" s="130"/>
      <c r="D43" s="130"/>
      <c r="E43" s="131"/>
      <c r="F43" s="209"/>
    </row>
    <row r="44" spans="1:6" ht="15" customHeight="1">
      <c r="A44" s="136" t="s">
        <v>118</v>
      </c>
      <c r="B44" s="140"/>
      <c r="C44" s="130"/>
      <c r="D44" s="130"/>
      <c r="E44" s="131"/>
      <c r="F44" s="209"/>
    </row>
    <row r="45" spans="1:6" s="4" customFormat="1" ht="15" customHeight="1">
      <c r="A45" s="138" t="s">
        <v>119</v>
      </c>
      <c r="B45" s="140">
        <v>17</v>
      </c>
      <c r="C45" s="130">
        <v>3007999.8230699999</v>
      </c>
      <c r="D45" s="130">
        <v>2986197.8311199998</v>
      </c>
      <c r="E45" s="131" t="s">
        <v>120</v>
      </c>
      <c r="F45" s="209"/>
    </row>
    <row r="46" spans="1:6" s="4" customFormat="1" ht="15" customHeight="1">
      <c r="A46" s="138" t="s">
        <v>121</v>
      </c>
      <c r="B46" s="140">
        <v>17</v>
      </c>
      <c r="C46" s="130">
        <v>101354.60236999999</v>
      </c>
      <c r="D46" s="130">
        <v>116333.41581999999</v>
      </c>
      <c r="E46" s="131" t="s">
        <v>122</v>
      </c>
      <c r="F46" s="209"/>
    </row>
    <row r="47" spans="1:6" s="4" customFormat="1" ht="15" customHeight="1">
      <c r="A47" s="138" t="s">
        <v>123</v>
      </c>
      <c r="B47" s="140">
        <v>17</v>
      </c>
      <c r="C47" s="130">
        <v>176446.80256000001</v>
      </c>
      <c r="D47" s="130">
        <v>153494.59223000001</v>
      </c>
      <c r="E47" s="131" t="s">
        <v>124</v>
      </c>
      <c r="F47" s="209"/>
    </row>
    <row r="48" spans="1:6" s="4" customFormat="1" ht="15" customHeight="1">
      <c r="A48" s="138" t="s">
        <v>125</v>
      </c>
      <c r="B48" s="140">
        <v>17</v>
      </c>
      <c r="C48" s="130">
        <v>47.629579999999997</v>
      </c>
      <c r="D48" s="130">
        <v>119.19465000000001</v>
      </c>
      <c r="E48" s="131" t="s">
        <v>126</v>
      </c>
      <c r="F48" s="209"/>
    </row>
    <row r="49" spans="1:9" ht="15" customHeight="1">
      <c r="A49" s="139" t="s">
        <v>127</v>
      </c>
      <c r="B49" s="140"/>
      <c r="C49" s="132">
        <f>SUBTOTAL(9,C45:C48)</f>
        <v>3285848.8575800001</v>
      </c>
      <c r="D49" s="130">
        <f>SUBTOTAL(9,D45:D48)</f>
        <v>3256145.03382</v>
      </c>
      <c r="E49" s="131" t="s">
        <v>128</v>
      </c>
      <c r="F49" s="209"/>
      <c r="H49" s="996"/>
      <c r="I49" s="996"/>
    </row>
    <row r="50" spans="1:9" ht="15" customHeight="1">
      <c r="A50" s="139"/>
      <c r="B50" s="140"/>
      <c r="C50" s="130"/>
      <c r="D50" s="130"/>
      <c r="E50" s="131"/>
      <c r="F50" s="209"/>
    </row>
    <row r="51" spans="1:9" ht="15" customHeight="1">
      <c r="A51" s="136" t="s">
        <v>129</v>
      </c>
      <c r="B51" s="141"/>
      <c r="C51" s="135">
        <f>SUBTOTAL(9,C35:C50)</f>
        <v>3692468.8558300002</v>
      </c>
      <c r="D51" s="130">
        <f>SUBTOTAL(9,D35:D50)</f>
        <v>3779426.7138399999</v>
      </c>
      <c r="E51" s="131" t="s">
        <v>130</v>
      </c>
      <c r="F51" s="209"/>
    </row>
    <row r="52" spans="1:9" ht="15" customHeight="1">
      <c r="A52" s="136"/>
      <c r="B52" s="141"/>
      <c r="C52" s="135"/>
      <c r="D52" s="130"/>
      <c r="E52" s="131"/>
      <c r="F52" s="209"/>
    </row>
    <row r="53" spans="1:9" ht="15" customHeight="1">
      <c r="A53" s="136" t="s">
        <v>131</v>
      </c>
      <c r="B53" s="141"/>
      <c r="C53" s="132">
        <f>SUBTOTAL(9,C11:C52)</f>
        <v>14144734.60107</v>
      </c>
      <c r="D53" s="134">
        <f>SUBTOTAL(9,D11:D52)</f>
        <v>14257206.156849999</v>
      </c>
      <c r="E53" s="131" t="s">
        <v>132</v>
      </c>
      <c r="F53" s="209"/>
    </row>
    <row r="54" spans="1:9" ht="15" customHeight="1">
      <c r="A54" s="136"/>
      <c r="B54" s="141"/>
      <c r="C54" s="135"/>
      <c r="D54" s="130"/>
      <c r="E54" s="131"/>
      <c r="F54" s="209"/>
    </row>
    <row r="55" spans="1:9" ht="15" customHeight="1">
      <c r="A55" s="136" t="s">
        <v>133</v>
      </c>
      <c r="B55" s="316"/>
      <c r="C55" s="317"/>
      <c r="D55" s="318"/>
      <c r="E55" s="319"/>
      <c r="F55" s="209"/>
    </row>
    <row r="56" spans="1:9" ht="15" customHeight="1">
      <c r="A56" s="138" t="s">
        <v>134</v>
      </c>
      <c r="B56" s="140">
        <v>9</v>
      </c>
      <c r="C56" s="130"/>
      <c r="D56" s="130"/>
      <c r="E56" s="131" t="s">
        <v>135</v>
      </c>
      <c r="F56" s="209"/>
    </row>
    <row r="57" spans="1:9" ht="15" customHeight="1">
      <c r="A57" s="139" t="s">
        <v>136</v>
      </c>
      <c r="B57" s="140"/>
      <c r="C57" s="135">
        <f>SUBTOTAL(9,C56)</f>
        <v>0</v>
      </c>
      <c r="D57" s="130">
        <f>SUBTOTAL(9,D56)</f>
        <v>0</v>
      </c>
      <c r="E57" s="131" t="s">
        <v>137</v>
      </c>
      <c r="F57" s="209"/>
    </row>
    <row r="58" spans="1:9" ht="15" customHeight="1">
      <c r="A58" s="136"/>
      <c r="B58" s="141"/>
      <c r="C58" s="135"/>
      <c r="D58" s="130"/>
      <c r="E58" s="131"/>
      <c r="F58" s="209"/>
    </row>
    <row r="59" spans="1:9" ht="15" customHeight="1">
      <c r="A59" s="136" t="s">
        <v>138</v>
      </c>
      <c r="B59" s="141"/>
      <c r="C59" s="135">
        <f>SUBTOTAL(9,C12:C57)</f>
        <v>14144734.60107</v>
      </c>
      <c r="D59" s="130">
        <f>SUBTOTAL(9,D12:D57)</f>
        <v>14257206.156849999</v>
      </c>
      <c r="E59" s="131" t="s">
        <v>139</v>
      </c>
      <c r="F59" s="209"/>
    </row>
    <row r="60" spans="1:9" ht="15" customHeight="1">
      <c r="A60" s="16"/>
      <c r="E60" s="18"/>
      <c r="F60" s="18"/>
    </row>
    <row r="61" spans="1:9" ht="15" customHeight="1">
      <c r="A61" s="129"/>
    </row>
    <row r="62" spans="1:9" ht="15" customHeight="1">
      <c r="A62" s="16"/>
    </row>
  </sheetData>
  <sheetProtection formatCells="0" formatColumns="0" formatRows="0" insertColumns="0" insertRows="0" deleteColumns="0" deleteRows="0" autoFilter="0"/>
  <phoneticPr fontId="18" type="noConversion"/>
  <pageMargins left="0.25" right="0.25" top="0.75" bottom="0.75" header="0.3" footer="0.3"/>
  <pageSetup paperSize="9" scale="77" orientation="portrait" r:id="rId1"/>
  <headerFooter>
    <oddFooter>&amp;R&amp;D &amp;T</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6">
    <pageSetUpPr fitToPage="1"/>
  </sheetPr>
  <dimension ref="A1:G55"/>
  <sheetViews>
    <sheetView topLeftCell="A16" zoomScale="87" zoomScaleNormal="87" workbookViewId="0">
      <selection activeCell="I55" sqref="I55"/>
    </sheetView>
  </sheetViews>
  <sheetFormatPr baseColWidth="10" defaultColWidth="11.42578125" defaultRowHeight="15" customHeight="1"/>
  <cols>
    <col min="1" max="1" width="75.140625" style="9" customWidth="1"/>
    <col min="2" max="2" width="8.7109375" style="3" customWidth="1"/>
    <col min="3" max="3" width="15.7109375" style="1" customWidth="1"/>
    <col min="4" max="4" width="15.7109375" style="9" customWidth="1"/>
    <col min="5" max="5" width="9.28515625" style="2" customWidth="1"/>
    <col min="6" max="16384" width="11.42578125" style="9"/>
  </cols>
  <sheetData>
    <row r="1" spans="1:7" ht="15" customHeight="1">
      <c r="A1" s="935" t="s">
        <v>68</v>
      </c>
      <c r="B1" s="1051"/>
      <c r="C1" s="1051"/>
      <c r="D1" s="1051"/>
      <c r="E1" s="19"/>
    </row>
    <row r="2" spans="1:7" ht="15" customHeight="1">
      <c r="E2" s="19"/>
    </row>
    <row r="3" spans="1:7" ht="15" customHeight="1">
      <c r="A3" s="90" t="str">
        <f>+Resultatregnskap!A3</f>
        <v>Virksomhet: Universitetet i Oslo</v>
      </c>
      <c r="E3" s="19"/>
    </row>
    <row r="4" spans="1:7" ht="15" customHeight="1">
      <c r="A4" s="8" t="s">
        <v>6</v>
      </c>
      <c r="E4" s="19"/>
    </row>
    <row r="5" spans="1:7" ht="15" customHeight="1">
      <c r="A5" s="962"/>
      <c r="B5" s="144" t="s">
        <v>7</v>
      </c>
      <c r="C5" s="145">
        <f>Resultatregnskap!C6</f>
        <v>45657</v>
      </c>
      <c r="D5" s="311">
        <f>'Balanse - eiendeler'!D6</f>
        <v>45291</v>
      </c>
      <c r="E5" s="146" t="s">
        <v>8</v>
      </c>
    </row>
    <row r="6" spans="1:7" ht="15" customHeight="1">
      <c r="A6" s="136" t="s">
        <v>140</v>
      </c>
      <c r="B6" s="140"/>
      <c r="C6" s="135"/>
      <c r="D6" s="130"/>
      <c r="E6" s="147"/>
    </row>
    <row r="7" spans="1:7" ht="15" customHeight="1">
      <c r="A7" s="136"/>
      <c r="B7" s="140"/>
      <c r="C7" s="135"/>
      <c r="D7" s="130"/>
      <c r="E7" s="147"/>
    </row>
    <row r="8" spans="1:7" ht="15" customHeight="1">
      <c r="A8" s="136" t="s">
        <v>141</v>
      </c>
      <c r="B8" s="140"/>
      <c r="C8" s="135"/>
      <c r="D8" s="130"/>
      <c r="E8" s="147"/>
    </row>
    <row r="9" spans="1:7" ht="15" customHeight="1">
      <c r="A9" s="136"/>
      <c r="B9" s="140"/>
      <c r="C9" s="135"/>
      <c r="D9" s="130"/>
      <c r="E9" s="147"/>
    </row>
    <row r="10" spans="1:7" ht="15" customHeight="1">
      <c r="A10" s="136" t="s">
        <v>142</v>
      </c>
      <c r="B10" s="140"/>
      <c r="C10" s="135"/>
      <c r="D10" s="130"/>
      <c r="E10" s="147"/>
    </row>
    <row r="11" spans="1:7" ht="15" customHeight="1">
      <c r="A11" s="138" t="s">
        <v>143</v>
      </c>
      <c r="B11" s="775">
        <v>8</v>
      </c>
      <c r="C11" s="130">
        <v>6022.5879999999997</v>
      </c>
      <c r="D11" s="130">
        <v>6022.5879999999997</v>
      </c>
      <c r="E11" s="148" t="s">
        <v>144</v>
      </c>
    </row>
    <row r="12" spans="1:7" ht="15" customHeight="1">
      <c r="A12" s="138" t="s">
        <v>145</v>
      </c>
      <c r="B12" s="775">
        <v>8</v>
      </c>
      <c r="C12" s="130">
        <v>237607.6918</v>
      </c>
      <c r="D12" s="130">
        <v>223791.72854000001</v>
      </c>
      <c r="E12" s="148" t="s">
        <v>146</v>
      </c>
    </row>
    <row r="13" spans="1:7" ht="15" customHeight="1">
      <c r="A13" s="136" t="s">
        <v>147</v>
      </c>
      <c r="B13" s="141"/>
      <c r="C13" s="135">
        <f>SUBTOTAL(9,C11:C12)</f>
        <v>243630.27979999999</v>
      </c>
      <c r="D13" s="130">
        <f>SUBTOTAL(9,D11:D12)</f>
        <v>229814.31654</v>
      </c>
      <c r="E13" s="147" t="s">
        <v>148</v>
      </c>
    </row>
    <row r="14" spans="1:7" ht="15" customHeight="1">
      <c r="A14" s="137"/>
      <c r="B14" s="140"/>
      <c r="C14" s="135"/>
      <c r="D14" s="130"/>
      <c r="E14" s="147"/>
    </row>
    <row r="15" spans="1:7" ht="15" customHeight="1">
      <c r="A15" s="136" t="s">
        <v>149</v>
      </c>
      <c r="B15" s="140"/>
      <c r="C15" s="135"/>
      <c r="D15" s="130"/>
      <c r="E15" s="147"/>
    </row>
    <row r="16" spans="1:7" ht="15" customHeight="1">
      <c r="A16" s="138" t="s">
        <v>150</v>
      </c>
      <c r="B16" s="140" t="s">
        <v>48</v>
      </c>
      <c r="C16" s="133">
        <v>285602</v>
      </c>
      <c r="D16" s="133">
        <v>567996</v>
      </c>
      <c r="E16" s="148" t="s">
        <v>151</v>
      </c>
      <c r="G16" s="948"/>
    </row>
    <row r="17" spans="1:7" ht="15" customHeight="1">
      <c r="A17" s="142" t="s">
        <v>152</v>
      </c>
      <c r="B17" s="140"/>
      <c r="C17" s="132">
        <f>SUBTOTAL(9,C16:C16)</f>
        <v>285602</v>
      </c>
      <c r="D17" s="134">
        <f>SUBTOTAL(9,D16:D16)</f>
        <v>567996</v>
      </c>
      <c r="E17" s="148" t="s">
        <v>153</v>
      </c>
    </row>
    <row r="18" spans="1:7" ht="15" customHeight="1">
      <c r="A18" s="142"/>
      <c r="B18" s="140"/>
      <c r="C18" s="132"/>
      <c r="D18" s="134"/>
      <c r="E18" s="148"/>
    </row>
    <row r="19" spans="1:7" ht="15" customHeight="1">
      <c r="A19" s="143" t="s">
        <v>154</v>
      </c>
      <c r="B19" s="140"/>
      <c r="C19" s="132"/>
      <c r="D19" s="134"/>
      <c r="E19" s="148"/>
    </row>
    <row r="20" spans="1:7" ht="15" customHeight="1">
      <c r="A20" s="138" t="s">
        <v>155</v>
      </c>
      <c r="B20" s="140" t="s">
        <v>156</v>
      </c>
      <c r="C20" s="130">
        <v>10421010.3672</v>
      </c>
      <c r="D20" s="130">
        <v>10446524.06501</v>
      </c>
      <c r="E20" s="148" t="s">
        <v>157</v>
      </c>
    </row>
    <row r="21" spans="1:7" ht="15" customHeight="1">
      <c r="A21" s="138" t="s">
        <v>158</v>
      </c>
      <c r="B21" s="140" t="s">
        <v>159</v>
      </c>
      <c r="C21" s="130"/>
      <c r="D21" s="130"/>
      <c r="E21" s="148" t="s">
        <v>160</v>
      </c>
    </row>
    <row r="22" spans="1:7" ht="15" customHeight="1">
      <c r="A22" s="142" t="s">
        <v>161</v>
      </c>
      <c r="B22" s="140"/>
      <c r="C22" s="132">
        <f>SUBTOTAL(9,C20:C21)</f>
        <v>10421010.3672</v>
      </c>
      <c r="D22" s="130">
        <f>SUBTOTAL(9,D20:D21)</f>
        <v>10446524.06501</v>
      </c>
      <c r="E22" s="148" t="s">
        <v>162</v>
      </c>
      <c r="G22" s="948"/>
    </row>
    <row r="23" spans="1:7" ht="15" customHeight="1">
      <c r="A23" s="142"/>
      <c r="B23" s="140"/>
      <c r="C23" s="132"/>
      <c r="D23" s="130"/>
      <c r="E23" s="148"/>
    </row>
    <row r="24" spans="1:7" ht="15" customHeight="1">
      <c r="A24" s="143" t="s">
        <v>163</v>
      </c>
      <c r="B24" s="140"/>
      <c r="C24" s="150">
        <f>SUBTOTAL(9,C11:C23)</f>
        <v>10950242.647</v>
      </c>
      <c r="D24" s="133">
        <f>SUBTOTAL(9,D11:D23)</f>
        <v>11244334.381549999</v>
      </c>
      <c r="E24" s="148" t="s">
        <v>164</v>
      </c>
    </row>
    <row r="25" spans="1:7" ht="15" customHeight="1">
      <c r="A25" s="138"/>
      <c r="B25" s="140"/>
      <c r="C25" s="133"/>
      <c r="D25" s="133"/>
      <c r="E25" s="148"/>
    </row>
    <row r="26" spans="1:7" ht="15" customHeight="1">
      <c r="A26" s="136" t="s">
        <v>165</v>
      </c>
      <c r="B26" s="140"/>
      <c r="C26" s="135"/>
      <c r="D26" s="130"/>
      <c r="E26" s="147"/>
    </row>
    <row r="27" spans="1:7" ht="15" customHeight="1">
      <c r="A27" s="137"/>
      <c r="B27" s="140"/>
      <c r="C27" s="135"/>
      <c r="D27" s="130"/>
      <c r="E27" s="147"/>
    </row>
    <row r="28" spans="1:7" ht="15" customHeight="1">
      <c r="A28" s="136" t="s">
        <v>166</v>
      </c>
      <c r="B28" s="140"/>
      <c r="C28" s="130"/>
      <c r="D28" s="130"/>
      <c r="E28" s="147"/>
    </row>
    <row r="29" spans="1:7" ht="15" customHeight="1">
      <c r="A29" s="138" t="s">
        <v>167</v>
      </c>
      <c r="B29" s="140">
        <v>19</v>
      </c>
      <c r="C29" s="130">
        <v>129966.2439</v>
      </c>
      <c r="D29" s="130">
        <v>143900.21827999997</v>
      </c>
      <c r="E29" s="148" t="s">
        <v>168</v>
      </c>
    </row>
    <row r="30" spans="1:7" ht="15" customHeight="1">
      <c r="A30" s="139" t="s">
        <v>169</v>
      </c>
      <c r="B30" s="140"/>
      <c r="C30" s="132">
        <f>SUBTOTAL(9,C29:C29)</f>
        <v>129966.2439</v>
      </c>
      <c r="D30" s="134">
        <f>SUBTOTAL(9,D29:D29)</f>
        <v>143900.21827999997</v>
      </c>
      <c r="E30" s="148" t="s">
        <v>170</v>
      </c>
    </row>
    <row r="31" spans="1:7" ht="15" customHeight="1">
      <c r="A31" s="137"/>
      <c r="B31" s="140"/>
      <c r="C31" s="135"/>
      <c r="D31" s="130"/>
      <c r="E31" s="147"/>
    </row>
    <row r="32" spans="1:7" ht="15" customHeight="1">
      <c r="A32" s="136" t="s">
        <v>171</v>
      </c>
      <c r="B32" s="140"/>
      <c r="C32" s="130"/>
      <c r="D32" s="130"/>
      <c r="E32" s="147"/>
    </row>
    <row r="33" spans="1:7" ht="15" customHeight="1">
      <c r="A33" s="138" t="s">
        <v>172</v>
      </c>
      <c r="B33" s="149"/>
      <c r="C33" s="130"/>
      <c r="D33" s="130"/>
      <c r="E33" s="148" t="s">
        <v>173</v>
      </c>
    </row>
    <row r="34" spans="1:7" ht="15" customHeight="1">
      <c r="A34" s="139" t="s">
        <v>174</v>
      </c>
      <c r="B34" s="140"/>
      <c r="C34" s="132">
        <f>SUBTOTAL(9,C33)</f>
        <v>0</v>
      </c>
      <c r="D34" s="134">
        <f>SUBTOTAL(9,D33)</f>
        <v>0</v>
      </c>
      <c r="E34" s="148" t="s">
        <v>175</v>
      </c>
    </row>
    <row r="35" spans="1:7" ht="15" customHeight="1">
      <c r="A35" s="137"/>
      <c r="B35" s="140"/>
      <c r="C35" s="135"/>
      <c r="D35" s="130"/>
      <c r="E35" s="147"/>
    </row>
    <row r="36" spans="1:7" ht="15" customHeight="1">
      <c r="A36" s="136" t="s">
        <v>176</v>
      </c>
      <c r="B36" s="140"/>
      <c r="C36" s="135"/>
      <c r="D36" s="130"/>
      <c r="E36" s="147"/>
    </row>
    <row r="37" spans="1:7" ht="15" customHeight="1">
      <c r="A37" s="138" t="s">
        <v>177</v>
      </c>
      <c r="B37" s="140"/>
      <c r="C37" s="133">
        <v>443422.20559999999</v>
      </c>
      <c r="D37" s="133">
        <v>506242.20643999998</v>
      </c>
      <c r="E37" s="148" t="s">
        <v>178</v>
      </c>
    </row>
    <row r="38" spans="1:7" ht="15" customHeight="1">
      <c r="A38" s="138" t="s">
        <v>179</v>
      </c>
      <c r="B38" s="140"/>
      <c r="C38" s="133">
        <v>222470.5632</v>
      </c>
      <c r="D38" s="133">
        <v>230690.33421</v>
      </c>
      <c r="E38" s="148" t="s">
        <v>180</v>
      </c>
    </row>
    <row r="39" spans="1:7" ht="15" customHeight="1">
      <c r="A39" s="138" t="s">
        <v>181</v>
      </c>
      <c r="B39" s="140"/>
      <c r="C39" s="133">
        <v>274494.13390000002</v>
      </c>
      <c r="D39" s="133">
        <v>283171.12833000004</v>
      </c>
      <c r="E39" s="148" t="s">
        <v>182</v>
      </c>
    </row>
    <row r="40" spans="1:7" ht="15" customHeight="1">
      <c r="A40" s="138" t="s">
        <v>183</v>
      </c>
      <c r="B40" s="140"/>
      <c r="C40" s="133">
        <v>563818.13780000003</v>
      </c>
      <c r="D40" s="133">
        <v>555098.93855000008</v>
      </c>
      <c r="E40" s="148" t="s">
        <v>184</v>
      </c>
    </row>
    <row r="41" spans="1:7" ht="15" customHeight="1">
      <c r="A41" s="138" t="s">
        <v>185</v>
      </c>
      <c r="B41" s="140" t="s">
        <v>186</v>
      </c>
      <c r="C41" s="133">
        <v>607510.17489999998</v>
      </c>
      <c r="D41" s="133">
        <v>513909.94244999997</v>
      </c>
      <c r="E41" s="148" t="s">
        <v>187</v>
      </c>
      <c r="G41" s="948"/>
    </row>
    <row r="42" spans="1:7" ht="15" customHeight="1">
      <c r="A42" s="138" t="s">
        <v>188</v>
      </c>
      <c r="B42" s="140">
        <v>16</v>
      </c>
      <c r="C42" s="133">
        <v>315035.78480000002</v>
      </c>
      <c r="D42" s="133">
        <v>372664.71188999998</v>
      </c>
      <c r="E42" s="148" t="s">
        <v>189</v>
      </c>
    </row>
    <row r="43" spans="1:7" ht="15" customHeight="1">
      <c r="A43" s="138" t="s">
        <v>190</v>
      </c>
      <c r="B43" s="140">
        <v>18</v>
      </c>
      <c r="C43" s="133">
        <v>637774.45299999998</v>
      </c>
      <c r="D43" s="133">
        <v>407194.21704999998</v>
      </c>
      <c r="E43" s="148" t="s">
        <v>191</v>
      </c>
    </row>
    <row r="44" spans="1:7" ht="15" customHeight="1">
      <c r="A44" s="139" t="s">
        <v>192</v>
      </c>
      <c r="B44" s="140"/>
      <c r="C44" s="132">
        <f>SUBTOTAL(9,C37:C43)</f>
        <v>3064525.4532000003</v>
      </c>
      <c r="D44" s="134">
        <f>SUBTOTAL(9,D37:D43)</f>
        <v>2868971.4789200001</v>
      </c>
      <c r="E44" s="148" t="s">
        <v>193</v>
      </c>
    </row>
    <row r="45" spans="1:7" ht="15" customHeight="1">
      <c r="A45" s="137"/>
      <c r="B45" s="140"/>
      <c r="C45" s="135"/>
      <c r="D45" s="130"/>
      <c r="E45" s="147"/>
    </row>
    <row r="46" spans="1:7" ht="15" customHeight="1">
      <c r="A46" s="143" t="s">
        <v>194</v>
      </c>
      <c r="B46" s="141"/>
      <c r="C46" s="135">
        <f>SUBTOTAL(9,C29:C45)</f>
        <v>3194491.6971000005</v>
      </c>
      <c r="D46" s="130">
        <f>SUBTOTAL(9,D29:D45)</f>
        <v>3012871.6972000003</v>
      </c>
      <c r="E46" s="321" t="s">
        <v>195</v>
      </c>
    </row>
    <row r="47" spans="1:7" ht="15" customHeight="1">
      <c r="A47" s="143"/>
      <c r="B47" s="141"/>
      <c r="C47" s="135"/>
      <c r="D47" s="130"/>
      <c r="E47" s="210"/>
    </row>
    <row r="48" spans="1:7" ht="15" customHeight="1">
      <c r="A48" s="143" t="s">
        <v>196</v>
      </c>
      <c r="B48" s="141"/>
      <c r="C48" s="135">
        <f>SUBTOTAL(9,C11:C46)</f>
        <v>14144734.3441</v>
      </c>
      <c r="D48" s="130">
        <f>SUBTOTAL(9,D11:D46)</f>
        <v>14257206.078749999</v>
      </c>
      <c r="E48" s="320" t="s">
        <v>197</v>
      </c>
    </row>
    <row r="49" spans="1:7" ht="15" customHeight="1">
      <c r="A49" s="143"/>
      <c r="B49" s="141"/>
      <c r="C49" s="135"/>
      <c r="D49" s="130"/>
      <c r="E49" s="210"/>
    </row>
    <row r="50" spans="1:7" ht="15" customHeight="1">
      <c r="A50" s="143" t="s">
        <v>198</v>
      </c>
      <c r="B50" s="141"/>
      <c r="C50" s="135"/>
      <c r="D50" s="130"/>
      <c r="E50" s="210"/>
    </row>
    <row r="51" spans="1:7" ht="15" customHeight="1">
      <c r="A51" s="138" t="s">
        <v>199</v>
      </c>
      <c r="B51" s="140" t="s">
        <v>200</v>
      </c>
      <c r="C51" s="130"/>
      <c r="D51" s="130"/>
      <c r="E51" s="320" t="s">
        <v>201</v>
      </c>
      <c r="G51" s="948"/>
    </row>
    <row r="52" spans="1:7" ht="15" customHeight="1">
      <c r="A52" s="138" t="s">
        <v>202</v>
      </c>
      <c r="B52" s="140"/>
      <c r="C52" s="130"/>
      <c r="D52" s="130"/>
      <c r="E52" s="320" t="s">
        <v>203</v>
      </c>
    </row>
    <row r="53" spans="1:7" ht="15" customHeight="1">
      <c r="A53" s="142" t="s">
        <v>204</v>
      </c>
      <c r="B53" s="140"/>
      <c r="C53" s="135">
        <f>SUBTOTAL(9,C51:C52)</f>
        <v>0</v>
      </c>
      <c r="D53" s="130">
        <f>SUBTOTAL(9,D51:D52)</f>
        <v>0</v>
      </c>
      <c r="E53" s="320" t="s">
        <v>205</v>
      </c>
    </row>
    <row r="54" spans="1:7" ht="15" customHeight="1">
      <c r="A54" s="137"/>
      <c r="B54" s="140"/>
      <c r="C54" s="135"/>
      <c r="D54" s="130"/>
      <c r="E54" s="148"/>
    </row>
    <row r="55" spans="1:7" s="15" customFormat="1" ht="15" customHeight="1">
      <c r="A55" s="136" t="s">
        <v>206</v>
      </c>
      <c r="B55" s="140"/>
      <c r="C55" s="135">
        <f>SUBTOTAL(9,C11:C54)</f>
        <v>14144734.3441</v>
      </c>
      <c r="D55" s="130">
        <f>SUBTOTAL(9,D11:D54)</f>
        <v>14257206.078749999</v>
      </c>
      <c r="E55" s="148" t="s">
        <v>207</v>
      </c>
      <c r="F55" s="16"/>
      <c r="G55" s="16"/>
    </row>
  </sheetData>
  <sheetProtection formatCells="0" formatColumns="0" formatRows="0" insertColumns="0" insertRows="0" deleteColumns="0" deleteRows="0" autoFilter="0"/>
  <mergeCells count="1">
    <mergeCell ref="B1:D1"/>
  </mergeCells>
  <phoneticPr fontId="18" type="noConversion"/>
  <pageMargins left="0.70866141732283472" right="0.70866141732283472" top="0.74803149606299213" bottom="0.70866141732283472" header="0.31496062992125984" footer="0.31496062992125984"/>
  <pageSetup paperSize="9" scale="71" fitToHeight="0" orientation="portrait" r:id="rId1"/>
  <headerFooter>
    <oddFooter>&amp;R&amp;D &amp;T</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7">
    <pageSetUpPr fitToPage="1"/>
  </sheetPr>
  <dimension ref="A2:R82"/>
  <sheetViews>
    <sheetView zoomScale="96" zoomScaleNormal="96" workbookViewId="0">
      <selection activeCell="B14" sqref="B14"/>
    </sheetView>
  </sheetViews>
  <sheetFormatPr baseColWidth="10" defaultColWidth="11.42578125" defaultRowHeight="12.75"/>
  <cols>
    <col min="1" max="1" width="95.140625" style="16" bestFit="1" customWidth="1"/>
    <col min="2" max="2" width="16.7109375" style="16" bestFit="1" customWidth="1"/>
    <col min="3" max="3" width="13.140625" style="16" customWidth="1"/>
    <col min="4" max="4" width="16" style="16" bestFit="1" customWidth="1"/>
    <col min="5" max="5" width="9.28515625" style="293" customWidth="1"/>
    <col min="6" max="7" width="11.42578125" style="16" customWidth="1"/>
    <col min="8" max="16384" width="11.42578125" style="16"/>
  </cols>
  <sheetData>
    <row r="2" spans="1:18" ht="15.75">
      <c r="A2" s="935" t="str">
        <f>Resultatregnskap!A3</f>
        <v>Virksomhet: Universitetet i Oslo</v>
      </c>
    </row>
    <row r="3" spans="1:18" ht="15">
      <c r="A3" s="90"/>
    </row>
    <row r="4" spans="1:18" ht="15">
      <c r="A4" s="376" t="s">
        <v>208</v>
      </c>
      <c r="B4" s="421"/>
      <c r="C4" s="421"/>
      <c r="D4" s="421"/>
      <c r="E4" s="424"/>
    </row>
    <row r="5" spans="1:18" ht="15">
      <c r="A5" s="90"/>
    </row>
    <row r="6" spans="1:18">
      <c r="A6" s="238" t="s">
        <v>6</v>
      </c>
      <c r="B6" s="151">
        <f>Resultatregnskap!C6</f>
        <v>45657</v>
      </c>
      <c r="C6" s="152">
        <f>Resultatregnskap!D6</f>
        <v>45291</v>
      </c>
      <c r="D6" s="283" t="s">
        <v>209</v>
      </c>
      <c r="E6" s="153" t="s">
        <v>8</v>
      </c>
      <c r="G6" s="204"/>
    </row>
    <row r="7" spans="1:18" ht="15">
      <c r="A7" s="425" t="s">
        <v>210</v>
      </c>
      <c r="B7" s="368"/>
      <c r="C7" s="368"/>
      <c r="D7" s="368"/>
      <c r="E7" s="155"/>
    </row>
    <row r="8" spans="1:18" ht="15.75">
      <c r="A8" s="426" t="s">
        <v>211</v>
      </c>
      <c r="B8" s="368"/>
      <c r="C8" s="368"/>
      <c r="D8" s="368"/>
      <c r="E8" s="155"/>
    </row>
    <row r="9" spans="1:18" ht="15">
      <c r="A9" s="427" t="s">
        <v>212</v>
      </c>
      <c r="B9" s="156">
        <v>6481095</v>
      </c>
      <c r="C9" s="156">
        <v>6260575</v>
      </c>
      <c r="D9" s="156">
        <v>6647292</v>
      </c>
      <c r="E9" s="155" t="s">
        <v>213</v>
      </c>
      <c r="F9" s="279"/>
      <c r="G9" s="279"/>
    </row>
    <row r="10" spans="1:18" ht="15">
      <c r="A10" s="427" t="s">
        <v>214</v>
      </c>
      <c r="B10" s="156">
        <v>0</v>
      </c>
      <c r="C10" s="156">
        <v>4000</v>
      </c>
      <c r="D10" s="156"/>
      <c r="E10" s="155" t="s">
        <v>215</v>
      </c>
    </row>
    <row r="11" spans="1:18" ht="15">
      <c r="A11" s="427" t="s">
        <v>216</v>
      </c>
      <c r="B11" s="156">
        <f>864169</f>
        <v>864169</v>
      </c>
      <c r="C11" s="156">
        <v>642122</v>
      </c>
      <c r="D11" s="156">
        <v>800000</v>
      </c>
      <c r="E11" s="155" t="s">
        <v>217</v>
      </c>
    </row>
    <row r="12" spans="1:18" ht="15">
      <c r="A12" s="427" t="s">
        <v>218</v>
      </c>
      <c r="B12" s="156"/>
      <c r="C12" s="156"/>
      <c r="D12" s="156">
        <v>0</v>
      </c>
      <c r="E12" s="155" t="s">
        <v>219</v>
      </c>
    </row>
    <row r="13" spans="1:18" ht="15">
      <c r="A13" s="427" t="s">
        <v>220</v>
      </c>
      <c r="B13" s="156">
        <v>2289338</v>
      </c>
      <c r="C13" s="156">
        <v>2495991</v>
      </c>
      <c r="D13" s="156">
        <v>2300000</v>
      </c>
      <c r="E13" s="155" t="s">
        <v>221</v>
      </c>
    </row>
    <row r="14" spans="1:18" ht="15">
      <c r="A14" s="427" t="s">
        <v>222</v>
      </c>
      <c r="B14" s="156">
        <v>218050.35</v>
      </c>
      <c r="C14" s="156">
        <v>192803</v>
      </c>
      <c r="D14" s="156">
        <v>200000</v>
      </c>
      <c r="E14" s="155" t="s">
        <v>223</v>
      </c>
    </row>
    <row r="15" spans="1:18" ht="15">
      <c r="A15" s="427" t="s">
        <v>224</v>
      </c>
      <c r="B15" s="156">
        <v>301107.90999999997</v>
      </c>
      <c r="C15" s="156">
        <v>426213</v>
      </c>
      <c r="D15" s="156">
        <v>240000</v>
      </c>
      <c r="E15" s="155" t="s">
        <v>225</v>
      </c>
      <c r="R15" s="948"/>
    </row>
    <row r="16" spans="1:18" ht="15">
      <c r="A16" s="427" t="s">
        <v>226</v>
      </c>
      <c r="B16" s="156">
        <v>60975</v>
      </c>
      <c r="C16" s="156">
        <v>51805</v>
      </c>
      <c r="D16" s="156">
        <v>50000</v>
      </c>
      <c r="E16" s="155" t="s">
        <v>227</v>
      </c>
    </row>
    <row r="17" spans="1:8" ht="15.75">
      <c r="A17" s="428" t="s">
        <v>228</v>
      </c>
      <c r="B17" s="154">
        <f>SUM(B9:B16)</f>
        <v>10214735.26</v>
      </c>
      <c r="C17" s="154">
        <f>SUM(C9:C16)</f>
        <v>10073509</v>
      </c>
      <c r="D17" s="154">
        <f>SUM(D9:D16)</f>
        <v>10237292</v>
      </c>
      <c r="E17" s="153" t="s">
        <v>229</v>
      </c>
    </row>
    <row r="18" spans="1:8" ht="21.75" customHeight="1">
      <c r="A18" s="426" t="s">
        <v>230</v>
      </c>
      <c r="B18" s="160"/>
      <c r="C18" s="160"/>
      <c r="D18" s="160"/>
      <c r="E18" s="155"/>
    </row>
    <row r="19" spans="1:8" ht="15">
      <c r="A19" s="427" t="s">
        <v>231</v>
      </c>
      <c r="B19" s="279">
        <v>6220086.71</v>
      </c>
      <c r="C19" s="156">
        <v>5975889</v>
      </c>
      <c r="D19" s="156">
        <v>6800000</v>
      </c>
      <c r="E19" s="155" t="s">
        <v>232</v>
      </c>
      <c r="F19" s="336"/>
    </row>
    <row r="20" spans="1:8" ht="15">
      <c r="A20" s="427" t="s">
        <v>233</v>
      </c>
      <c r="B20" s="279">
        <v>2378309.84</v>
      </c>
      <c r="C20" s="156">
        <v>2211460</v>
      </c>
      <c r="D20" s="156">
        <v>2500000</v>
      </c>
      <c r="E20" s="155" t="s">
        <v>234</v>
      </c>
      <c r="F20" s="336"/>
    </row>
    <row r="21" spans="1:8" ht="15">
      <c r="A21" s="427" t="s">
        <v>235</v>
      </c>
      <c r="B21" s="279">
        <v>765430.91</v>
      </c>
      <c r="C21" s="156">
        <v>813499</v>
      </c>
      <c r="D21" s="156">
        <v>800000</v>
      </c>
      <c r="E21" s="155" t="s">
        <v>236</v>
      </c>
    </row>
    <row r="22" spans="1:8" ht="15">
      <c r="A22" s="427" t="s">
        <v>237</v>
      </c>
      <c r="B22" s="279">
        <v>370.88</v>
      </c>
      <c r="C22" s="156">
        <v>1402</v>
      </c>
      <c r="D22" s="156">
        <v>0</v>
      </c>
      <c r="E22" s="155" t="s">
        <v>238</v>
      </c>
      <c r="F22" s="337"/>
      <c r="G22" s="947"/>
      <c r="H22" s="947"/>
    </row>
    <row r="23" spans="1:8" ht="15">
      <c r="A23" s="427" t="s">
        <v>239</v>
      </c>
      <c r="B23" s="279">
        <v>192328.7</v>
      </c>
      <c r="C23" s="156">
        <v>340277</v>
      </c>
      <c r="D23" s="156">
        <v>200000</v>
      </c>
      <c r="E23" s="155" t="s">
        <v>240</v>
      </c>
      <c r="F23" s="337"/>
      <c r="G23" s="947"/>
      <c r="H23" s="947"/>
    </row>
    <row r="24" spans="1:8" ht="15">
      <c r="A24" s="427" t="s">
        <v>241</v>
      </c>
      <c r="B24" s="279">
        <v>497.29</v>
      </c>
      <c r="C24" s="156">
        <v>51</v>
      </c>
      <c r="D24" s="156">
        <v>0</v>
      </c>
      <c r="E24" s="155" t="s">
        <v>242</v>
      </c>
    </row>
    <row r="25" spans="1:8" ht="15.75">
      <c r="A25" s="428" t="s">
        <v>243</v>
      </c>
      <c r="B25" s="154">
        <f>SUM(B19:B24)</f>
        <v>9557024.3300000001</v>
      </c>
      <c r="C25" s="158">
        <f>SUM(C19:C24)</f>
        <v>9342578</v>
      </c>
      <c r="D25" s="157">
        <f>SUM(D19:D24)</f>
        <v>10300000</v>
      </c>
      <c r="E25" s="153" t="s">
        <v>244</v>
      </c>
    </row>
    <row r="26" spans="1:8" ht="15">
      <c r="A26" s="427"/>
      <c r="B26" s="160"/>
      <c r="C26" s="160"/>
      <c r="D26" s="160"/>
      <c r="E26" s="155"/>
    </row>
    <row r="27" spans="1:8" ht="15.75">
      <c r="A27" s="429" t="s">
        <v>245</v>
      </c>
      <c r="B27" s="154">
        <f>B17-(B25)</f>
        <v>657710.9299999997</v>
      </c>
      <c r="C27" s="158">
        <f>C17-C25</f>
        <v>730931</v>
      </c>
      <c r="D27" s="154">
        <f>D17-D25</f>
        <v>-62708</v>
      </c>
      <c r="E27" s="153" t="s">
        <v>246</v>
      </c>
      <c r="F27" s="279"/>
      <c r="G27" s="279"/>
    </row>
    <row r="28" spans="1:8" ht="15">
      <c r="A28" s="430"/>
      <c r="B28" s="160"/>
      <c r="C28" s="160"/>
      <c r="D28" s="160"/>
      <c r="E28" s="155"/>
    </row>
    <row r="29" spans="1:8" ht="15">
      <c r="A29" s="425" t="s">
        <v>247</v>
      </c>
      <c r="B29" s="160"/>
      <c r="C29" s="160"/>
      <c r="D29" s="160"/>
      <c r="E29" s="155"/>
    </row>
    <row r="30" spans="1:8" ht="15">
      <c r="A30" s="427" t="s">
        <v>248</v>
      </c>
      <c r="B30" s="156">
        <v>0</v>
      </c>
      <c r="C30" s="156">
        <v>4</v>
      </c>
      <c r="D30" s="156">
        <v>0</v>
      </c>
      <c r="E30" s="155" t="s">
        <v>249</v>
      </c>
    </row>
    <row r="31" spans="1:8" ht="15">
      <c r="A31" s="427" t="s">
        <v>250</v>
      </c>
      <c r="B31" s="156">
        <v>-632855.75</v>
      </c>
      <c r="C31" s="156">
        <v>-502219</v>
      </c>
      <c r="D31" s="156">
        <v>-550000</v>
      </c>
      <c r="E31" s="155" t="s">
        <v>251</v>
      </c>
    </row>
    <row r="32" spans="1:8" ht="15">
      <c r="A32" s="427" t="s">
        <v>252</v>
      </c>
      <c r="B32" s="156">
        <v>0</v>
      </c>
      <c r="C32" s="156">
        <v>0</v>
      </c>
      <c r="D32" s="156">
        <v>0</v>
      </c>
      <c r="E32" s="155" t="s">
        <v>253</v>
      </c>
    </row>
    <row r="33" spans="1:9" ht="15">
      <c r="A33" s="427" t="s">
        <v>254</v>
      </c>
      <c r="B33" s="156">
        <v>0</v>
      </c>
      <c r="C33" s="156">
        <v>0</v>
      </c>
      <c r="D33" s="156">
        <v>0</v>
      </c>
      <c r="E33" s="155" t="s">
        <v>255</v>
      </c>
    </row>
    <row r="34" spans="1:9" ht="15">
      <c r="A34" s="427" t="s">
        <v>256</v>
      </c>
      <c r="B34" s="156">
        <v>0</v>
      </c>
      <c r="C34" s="156">
        <v>0</v>
      </c>
      <c r="D34" s="156">
        <v>0</v>
      </c>
      <c r="E34" s="155" t="s">
        <v>257</v>
      </c>
      <c r="F34" s="336"/>
    </row>
    <row r="35" spans="1:9" ht="15">
      <c r="A35" s="427" t="s">
        <v>258</v>
      </c>
      <c r="B35" s="156">
        <v>0</v>
      </c>
      <c r="C35" s="156">
        <v>0</v>
      </c>
      <c r="D35" s="156">
        <v>0</v>
      </c>
      <c r="E35" s="155" t="s">
        <v>259</v>
      </c>
      <c r="F35" s="336"/>
    </row>
    <row r="36" spans="1:9" ht="15.75" customHeight="1">
      <c r="A36" s="427" t="s">
        <v>260</v>
      </c>
      <c r="B36" s="156">
        <v>0</v>
      </c>
      <c r="C36" s="156">
        <v>0</v>
      </c>
      <c r="D36" s="156">
        <v>0</v>
      </c>
      <c r="E36" s="155" t="s">
        <v>261</v>
      </c>
      <c r="F36" s="337"/>
      <c r="G36" s="947"/>
      <c r="H36" s="947"/>
      <c r="I36" s="947"/>
    </row>
    <row r="37" spans="1:9" ht="15">
      <c r="A37" s="427" t="s">
        <v>262</v>
      </c>
      <c r="B37" s="156">
        <v>4978.13</v>
      </c>
      <c r="C37" s="156">
        <v>4027</v>
      </c>
      <c r="D37" s="156">
        <v>5000</v>
      </c>
      <c r="E37" s="155" t="s">
        <v>263</v>
      </c>
      <c r="F37" s="337"/>
      <c r="G37" s="947"/>
      <c r="H37" s="947"/>
      <c r="I37" s="947"/>
    </row>
    <row r="38" spans="1:9" ht="15">
      <c r="A38" s="427" t="s">
        <v>264</v>
      </c>
      <c r="B38" s="156">
        <v>-116.06</v>
      </c>
      <c r="C38" s="156">
        <v>-235</v>
      </c>
      <c r="D38" s="156">
        <v>100</v>
      </c>
      <c r="E38" s="155" t="s">
        <v>265</v>
      </c>
    </row>
    <row r="39" spans="1:9" ht="15.75">
      <c r="A39" s="428" t="s">
        <v>266</v>
      </c>
      <c r="B39" s="157">
        <f>SUBTOTAL(9,B30:B38)</f>
        <v>-627993.68000000005</v>
      </c>
      <c r="C39" s="1016">
        <f>SUBTOTAL(9,C30:C38)</f>
        <v>-498423</v>
      </c>
      <c r="D39" s="157">
        <f>SUBTOTAL(9,D30:D38)</f>
        <v>-544900</v>
      </c>
      <c r="E39" s="153" t="s">
        <v>267</v>
      </c>
    </row>
    <row r="40" spans="1:9" ht="15">
      <c r="A40" s="430"/>
      <c r="B40" s="160"/>
      <c r="C40" s="160"/>
      <c r="D40" s="160"/>
      <c r="E40" s="155"/>
    </row>
    <row r="41" spans="1:9" ht="15">
      <c r="A41" s="425" t="s">
        <v>268</v>
      </c>
      <c r="B41" s="160"/>
      <c r="C41" s="160"/>
      <c r="D41" s="160"/>
      <c r="E41" s="155"/>
    </row>
    <row r="42" spans="1:9" ht="15">
      <c r="A42" s="427" t="s">
        <v>269</v>
      </c>
      <c r="B42" s="160">
        <v>0</v>
      </c>
      <c r="C42" s="160">
        <v>0</v>
      </c>
      <c r="D42" s="160">
        <v>0</v>
      </c>
      <c r="E42" s="155" t="s">
        <v>270</v>
      </c>
    </row>
    <row r="43" spans="1:9" ht="15">
      <c r="A43" s="427" t="s">
        <v>271</v>
      </c>
      <c r="B43" s="160">
        <v>0</v>
      </c>
      <c r="C43" s="160">
        <v>0</v>
      </c>
      <c r="D43" s="160">
        <v>0</v>
      </c>
      <c r="E43" s="155" t="s">
        <v>272</v>
      </c>
    </row>
    <row r="44" spans="1:9" ht="15">
      <c r="A44" s="427" t="s">
        <v>273</v>
      </c>
      <c r="B44" s="160">
        <v>0</v>
      </c>
      <c r="C44" s="160">
        <v>0</v>
      </c>
      <c r="D44" s="160">
        <v>0</v>
      </c>
      <c r="E44" s="155" t="s">
        <v>274</v>
      </c>
    </row>
    <row r="45" spans="1:9" ht="15.75">
      <c r="A45" s="428" t="s">
        <v>275</v>
      </c>
      <c r="B45" s="154">
        <f>SUBTOTAL(9,B42:B44)</f>
        <v>0</v>
      </c>
      <c r="C45" s="158">
        <f t="shared" ref="C45:D45" si="0">SUBTOTAL(9,C42:C44)</f>
        <v>0</v>
      </c>
      <c r="D45" s="154">
        <f t="shared" si="0"/>
        <v>0</v>
      </c>
      <c r="E45" s="153" t="s">
        <v>276</v>
      </c>
    </row>
    <row r="46" spans="1:9" ht="15.75">
      <c r="A46" s="431"/>
      <c r="B46" s="159"/>
      <c r="C46" s="160"/>
      <c r="D46" s="159"/>
      <c r="E46" s="155"/>
    </row>
    <row r="47" spans="1:9" ht="15">
      <c r="A47" s="432" t="s">
        <v>277</v>
      </c>
      <c r="B47" s="159"/>
      <c r="C47" s="160"/>
      <c r="D47" s="159"/>
      <c r="E47" s="155"/>
      <c r="I47" s="1008"/>
    </row>
    <row r="48" spans="1:9" ht="15">
      <c r="A48" s="427" t="s">
        <v>278</v>
      </c>
      <c r="B48" s="156">
        <v>0</v>
      </c>
      <c r="C48" s="156">
        <v>0</v>
      </c>
      <c r="D48" s="156">
        <v>0</v>
      </c>
      <c r="E48" s="155" t="s">
        <v>279</v>
      </c>
      <c r="F48" s="338"/>
      <c r="G48" s="339"/>
      <c r="H48" s="339"/>
    </row>
    <row r="49" spans="1:12" ht="15">
      <c r="A49" s="427" t="s">
        <v>280</v>
      </c>
      <c r="B49" s="156">
        <v>0</v>
      </c>
      <c r="C49" s="156">
        <v>0</v>
      </c>
      <c r="D49" s="156">
        <v>0</v>
      </c>
      <c r="E49" s="155" t="s">
        <v>281</v>
      </c>
      <c r="F49" s="340"/>
      <c r="G49" s="339"/>
      <c r="H49" s="339"/>
    </row>
    <row r="50" spans="1:12" ht="15">
      <c r="A50" s="427" t="s">
        <v>282</v>
      </c>
      <c r="B50" s="156">
        <v>0</v>
      </c>
      <c r="C50" s="156">
        <v>0</v>
      </c>
      <c r="D50" s="156">
        <v>0</v>
      </c>
      <c r="E50" s="155" t="s">
        <v>283</v>
      </c>
      <c r="F50" s="340"/>
      <c r="G50" s="339"/>
      <c r="H50" s="339"/>
    </row>
    <row r="51" spans="1:12" ht="15">
      <c r="A51" s="427" t="s">
        <v>284</v>
      </c>
      <c r="B51" s="156">
        <v>0</v>
      </c>
      <c r="C51" s="156">
        <v>0</v>
      </c>
      <c r="D51" s="156">
        <v>0</v>
      </c>
      <c r="E51" s="155" t="s">
        <v>285</v>
      </c>
      <c r="F51" s="340"/>
      <c r="G51" s="339"/>
      <c r="H51" s="339"/>
    </row>
    <row r="52" spans="1:12" ht="15">
      <c r="A52" s="427" t="s">
        <v>286</v>
      </c>
      <c r="B52" s="156">
        <v>0</v>
      </c>
      <c r="C52" s="156">
        <v>0</v>
      </c>
      <c r="D52" s="156">
        <v>0</v>
      </c>
      <c r="E52" s="155" t="s">
        <v>287</v>
      </c>
      <c r="F52" s="336"/>
    </row>
    <row r="53" spans="1:12" ht="15">
      <c r="A53" s="427" t="s">
        <v>288</v>
      </c>
      <c r="B53" s="156">
        <v>0</v>
      </c>
      <c r="C53" s="156">
        <v>0</v>
      </c>
      <c r="D53" s="156">
        <v>0</v>
      </c>
      <c r="E53" s="155" t="s">
        <v>289</v>
      </c>
      <c r="F53" s="336"/>
      <c r="K53" s="948"/>
    </row>
    <row r="54" spans="1:12" ht="15.75">
      <c r="A54" s="428" t="s">
        <v>290</v>
      </c>
      <c r="B54" s="1017">
        <f>SUBTOTAL(9,B48:B53)</f>
        <v>0</v>
      </c>
      <c r="C54" s="433">
        <f>SUBTOTAL(9,C48:C53)</f>
        <v>0</v>
      </c>
      <c r="D54" s="433">
        <f>SUBTOTAL(9,D48:D53)</f>
        <v>0</v>
      </c>
      <c r="E54" s="153" t="s">
        <v>291</v>
      </c>
    </row>
    <row r="55" spans="1:12" ht="15.75">
      <c r="A55" s="431"/>
      <c r="B55" s="160"/>
      <c r="C55" s="160"/>
      <c r="D55" s="160"/>
      <c r="E55" s="155"/>
    </row>
    <row r="56" spans="1:12" ht="15">
      <c r="A56" s="434" t="s">
        <v>292</v>
      </c>
      <c r="B56" s="154">
        <v>-13</v>
      </c>
      <c r="C56" s="158">
        <v>107</v>
      </c>
      <c r="D56" s="154">
        <v>0</v>
      </c>
      <c r="E56" s="153" t="s">
        <v>293</v>
      </c>
    </row>
    <row r="57" spans="1:12" ht="15">
      <c r="A57" s="435"/>
      <c r="B57" s="160"/>
      <c r="C57" s="160"/>
      <c r="D57" s="160"/>
      <c r="E57" s="155"/>
    </row>
    <row r="58" spans="1:12" ht="15">
      <c r="A58" s="427" t="s">
        <v>294</v>
      </c>
      <c r="B58" s="160">
        <f>B56+B54+B45+B39+B27</f>
        <v>29704.249999999651</v>
      </c>
      <c r="C58" s="160">
        <f>C56+C54+C45+C39+C27</f>
        <v>232615</v>
      </c>
      <c r="D58" s="160">
        <f>D56+D54+D45+D39+D27</f>
        <v>-607608</v>
      </c>
      <c r="E58" s="155" t="s">
        <v>295</v>
      </c>
    </row>
    <row r="59" spans="1:12" ht="15">
      <c r="A59" s="427" t="s">
        <v>296</v>
      </c>
      <c r="B59" s="156">
        <v>3256145</v>
      </c>
      <c r="C59" s="156">
        <v>3023529.57437</v>
      </c>
      <c r="D59" s="156">
        <f>B60</f>
        <v>3285849.2499999995</v>
      </c>
      <c r="E59" s="155" t="s">
        <v>297</v>
      </c>
    </row>
    <row r="60" spans="1:12" ht="15.75">
      <c r="A60" s="428" t="s">
        <v>298</v>
      </c>
      <c r="B60" s="154">
        <f>SUM(B58:B59)</f>
        <v>3285849.2499999995</v>
      </c>
      <c r="C60" s="158">
        <f>SUM(C58:C59)</f>
        <v>3256144.57437</v>
      </c>
      <c r="D60" s="154">
        <f>SUM(D58:D59)</f>
        <v>2678241.2499999995</v>
      </c>
      <c r="E60" s="153" t="s">
        <v>299</v>
      </c>
    </row>
    <row r="61" spans="1:12">
      <c r="A61" s="436"/>
      <c r="B61" s="789"/>
      <c r="C61" s="789"/>
      <c r="D61" s="789"/>
      <c r="E61" s="790"/>
    </row>
    <row r="62" spans="1:12" ht="21.75" customHeight="1">
      <c r="A62" s="430"/>
      <c r="B62" s="279"/>
      <c r="C62" s="279"/>
    </row>
    <row r="63" spans="1:12" ht="15">
      <c r="A63" s="425" t="s">
        <v>300</v>
      </c>
      <c r="B63" s="157">
        <f>B6</f>
        <v>45657</v>
      </c>
      <c r="C63" s="1016">
        <f>C6</f>
        <v>45291</v>
      </c>
      <c r="D63" s="152"/>
      <c r="E63" s="162"/>
    </row>
    <row r="64" spans="1:12" ht="15">
      <c r="A64" s="427" t="s">
        <v>301</v>
      </c>
      <c r="B64" s="156">
        <v>-282394</v>
      </c>
      <c r="C64" s="156">
        <v>21092.400000000001</v>
      </c>
      <c r="D64" s="160"/>
      <c r="E64" s="161" t="s">
        <v>302</v>
      </c>
      <c r="G64" s="1052"/>
      <c r="L64" s="437"/>
    </row>
    <row r="65" spans="1:12" ht="15">
      <c r="A65" s="427" t="s">
        <v>303</v>
      </c>
      <c r="B65" s="156">
        <f>13816.26353</f>
        <v>13816.26353</v>
      </c>
      <c r="C65" s="156">
        <v>25266.92729</v>
      </c>
      <c r="D65" s="160"/>
      <c r="E65" s="161" t="s">
        <v>304</v>
      </c>
      <c r="G65" s="1052"/>
      <c r="L65" s="437"/>
    </row>
    <row r="66" spans="1:12" ht="15">
      <c r="A66" s="427" t="s">
        <v>305</v>
      </c>
      <c r="B66" s="156">
        <v>38.304210000000012</v>
      </c>
      <c r="C66" s="156">
        <v>21.457309999999996</v>
      </c>
      <c r="D66" s="160"/>
      <c r="E66" s="161" t="s">
        <v>306</v>
      </c>
      <c r="L66" s="437"/>
    </row>
    <row r="67" spans="1:12" ht="15">
      <c r="A67" s="427" t="s">
        <v>307</v>
      </c>
      <c r="B67" s="156">
        <v>658331.34358999995</v>
      </c>
      <c r="C67" s="156">
        <v>661776.97068000014</v>
      </c>
      <c r="D67" s="160"/>
      <c r="E67" s="161" t="s">
        <v>308</v>
      </c>
      <c r="L67" s="437"/>
    </row>
    <row r="68" spans="1:12" ht="15">
      <c r="A68" s="427" t="s">
        <v>309</v>
      </c>
      <c r="B68" s="156">
        <v>0</v>
      </c>
      <c r="C68" s="156">
        <v>16</v>
      </c>
      <c r="D68" s="160"/>
      <c r="E68" s="161" t="s">
        <v>310</v>
      </c>
      <c r="L68" s="437"/>
    </row>
    <row r="69" spans="1:12" ht="15">
      <c r="A69" s="427" t="s">
        <v>311</v>
      </c>
      <c r="B69" s="156">
        <v>-632855.75003</v>
      </c>
      <c r="C69" s="156">
        <v>-502221.00627000013</v>
      </c>
      <c r="D69" s="160"/>
      <c r="E69" s="161" t="s">
        <v>312</v>
      </c>
      <c r="L69" s="437"/>
    </row>
    <row r="70" spans="1:12" ht="15">
      <c r="A70" s="427" t="s">
        <v>313</v>
      </c>
      <c r="B70" s="156">
        <v>-25513.697769988328</v>
      </c>
      <c r="C70" s="156">
        <v>-159594.92366000079</v>
      </c>
      <c r="D70" s="160"/>
      <c r="E70" s="161" t="s">
        <v>314</v>
      </c>
      <c r="L70" s="437"/>
    </row>
    <row r="71" spans="1:12" ht="15">
      <c r="A71" s="438" t="s">
        <v>315</v>
      </c>
      <c r="B71" s="1014">
        <v>0</v>
      </c>
      <c r="C71" s="1014">
        <v>0</v>
      </c>
      <c r="D71" s="341"/>
      <c r="E71" s="342" t="s">
        <v>316</v>
      </c>
      <c r="L71" s="437"/>
    </row>
    <row r="72" spans="1:12" ht="15">
      <c r="A72" s="438" t="s">
        <v>317</v>
      </c>
      <c r="B72" s="156">
        <v>45.974790000000212</v>
      </c>
      <c r="C72" s="156">
        <v>141.17600999999922</v>
      </c>
      <c r="D72" s="160"/>
      <c r="E72" s="161" t="s">
        <v>318</v>
      </c>
      <c r="L72" s="437"/>
    </row>
    <row r="73" spans="1:12" ht="15">
      <c r="A73" s="427" t="s">
        <v>319</v>
      </c>
      <c r="B73" s="156">
        <v>122188.20598999941</v>
      </c>
      <c r="C73" s="156">
        <v>-48749.922169999976</v>
      </c>
      <c r="D73" s="160"/>
      <c r="E73" s="161" t="s">
        <v>320</v>
      </c>
      <c r="L73" s="437"/>
    </row>
    <row r="74" spans="1:12" ht="15">
      <c r="A74" s="427" t="s">
        <v>321</v>
      </c>
      <c r="B74" s="156">
        <v>-62820.000800000154</v>
      </c>
      <c r="C74" s="156">
        <v>119676.9677999999</v>
      </c>
      <c r="D74" s="160"/>
      <c r="E74" s="161" t="s">
        <v>322</v>
      </c>
      <c r="G74" s="948"/>
      <c r="L74" s="437"/>
    </row>
    <row r="75" spans="1:12" ht="15">
      <c r="A75" s="438" t="s">
        <v>323</v>
      </c>
      <c r="B75" s="1015">
        <v>93600.232479999424</v>
      </c>
      <c r="C75" s="1015">
        <v>44751.95977000003</v>
      </c>
      <c r="D75" s="343"/>
      <c r="E75" s="344" t="s">
        <v>324</v>
      </c>
      <c r="G75" s="948"/>
      <c r="L75" s="437"/>
    </row>
    <row r="76" spans="1:12" ht="15.75">
      <c r="A76" s="427" t="s">
        <v>325</v>
      </c>
      <c r="B76" s="156">
        <v>13</v>
      </c>
      <c r="C76" s="1018">
        <v>-107</v>
      </c>
      <c r="D76" s="160"/>
      <c r="E76" s="161" t="s">
        <v>326</v>
      </c>
      <c r="L76" s="437"/>
    </row>
    <row r="77" spans="1:12" ht="15">
      <c r="A77" s="427" t="s">
        <v>327</v>
      </c>
      <c r="B77" s="156">
        <v>627993.68000000005</v>
      </c>
      <c r="C77" s="156">
        <v>498423.4</v>
      </c>
      <c r="D77" s="160"/>
      <c r="E77" s="161" t="s">
        <v>328</v>
      </c>
      <c r="L77" s="437"/>
    </row>
    <row r="78" spans="1:12" ht="15">
      <c r="A78" s="427" t="s">
        <v>329</v>
      </c>
      <c r="B78" s="156">
        <v>0</v>
      </c>
      <c r="C78" s="156">
        <v>0</v>
      </c>
      <c r="D78" s="160"/>
      <c r="E78" s="161" t="s">
        <v>330</v>
      </c>
      <c r="L78" s="437"/>
    </row>
    <row r="79" spans="1:12" ht="15">
      <c r="A79" s="427" t="s">
        <v>331</v>
      </c>
      <c r="B79" s="156">
        <v>145267.55293000155</v>
      </c>
      <c r="C79" s="156">
        <v>70436.551050000009</v>
      </c>
      <c r="D79" s="160"/>
      <c r="E79" s="161" t="s">
        <v>332</v>
      </c>
      <c r="L79" s="437"/>
    </row>
    <row r="80" spans="1:12" ht="15.75">
      <c r="A80" s="428" t="s">
        <v>245</v>
      </c>
      <c r="B80" s="154">
        <f>SUM(B64:B79)</f>
        <v>657711.1089200119</v>
      </c>
      <c r="C80" s="158">
        <f>SUM(C64:C79)</f>
        <v>730930.95780999924</v>
      </c>
      <c r="D80" s="158"/>
      <c r="E80" s="162" t="s">
        <v>333</v>
      </c>
    </row>
    <row r="81" spans="1:4">
      <c r="A81" s="11"/>
      <c r="B81" s="999"/>
      <c r="C81" s="11"/>
      <c r="D81" s="11"/>
    </row>
    <row r="82" spans="1:4">
      <c r="A82" s="11"/>
      <c r="B82" s="11"/>
      <c r="C82" s="11"/>
      <c r="D82" s="11"/>
    </row>
  </sheetData>
  <sheetProtection formatCells="0" formatColumns="0" formatRows="0" insertColumns="0" insertRows="0" deleteColumns="0" deleteRows="0" autoFilter="0"/>
  <mergeCells count="1">
    <mergeCell ref="G64:G65"/>
  </mergeCells>
  <phoneticPr fontId="18" type="noConversion"/>
  <pageMargins left="0.25" right="0.25" top="0.75" bottom="0.75" header="0.3" footer="0.3"/>
  <pageSetup paperSize="9" scale="59" orientation="portrait" r:id="rId1"/>
  <headerFooter>
    <oddFooter>&amp;R&amp;D &amp;T</oddFooter>
  </headerFooter>
  <rowBreaks count="1" manualBreakCount="1">
    <brk id="5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2"/>
  <dimension ref="A2:L28"/>
  <sheetViews>
    <sheetView workbookViewId="0">
      <selection activeCell="H35" sqref="H35"/>
    </sheetView>
  </sheetViews>
  <sheetFormatPr baseColWidth="10" defaultColWidth="11.42578125" defaultRowHeight="12.75"/>
  <cols>
    <col min="1" max="10" width="11.42578125" style="9"/>
    <col min="11" max="11" width="5.140625" style="9" customWidth="1"/>
    <col min="12" max="12" width="39.28515625" style="9" bestFit="1" customWidth="1"/>
    <col min="13" max="16384" width="11.42578125" style="9"/>
  </cols>
  <sheetData>
    <row r="2" spans="1:12">
      <c r="A2" s="1054" t="str">
        <f>Resultatregnskap!A3</f>
        <v>Virksomhet: Universitetet i Oslo</v>
      </c>
      <c r="B2" s="1054"/>
      <c r="C2" s="1054"/>
      <c r="D2" s="1054"/>
      <c r="E2" s="1054"/>
      <c r="F2" s="1054"/>
      <c r="G2" s="1054"/>
    </row>
    <row r="3" spans="1:12" ht="15.75">
      <c r="A3" s="935"/>
      <c r="B3" s="935"/>
      <c r="C3" s="935"/>
      <c r="D3" s="935"/>
      <c r="E3" s="935"/>
      <c r="F3" s="935"/>
      <c r="G3" s="935"/>
    </row>
    <row r="4" spans="1:12" ht="15" customHeight="1">
      <c r="A4" s="1055" t="s">
        <v>334</v>
      </c>
      <c r="B4" s="1055"/>
      <c r="C4" s="1055"/>
      <c r="D4" s="1055"/>
      <c r="E4" s="1055"/>
      <c r="F4" s="1055"/>
      <c r="G4" s="1055"/>
      <c r="H4" s="1055"/>
      <c r="I4" s="1055"/>
      <c r="J4" s="1055"/>
    </row>
    <row r="5" spans="1:12" ht="15" customHeight="1">
      <c r="A5" s="290"/>
      <c r="B5" s="16"/>
      <c r="C5" s="16"/>
      <c r="D5" s="16"/>
      <c r="E5" s="16"/>
      <c r="F5" s="16"/>
      <c r="G5" s="16"/>
    </row>
    <row r="6" spans="1:12" ht="15" customHeight="1">
      <c r="A6" s="1053" t="s">
        <v>335</v>
      </c>
      <c r="B6" s="1053"/>
      <c r="C6" s="1053"/>
      <c r="D6" s="1053"/>
      <c r="E6" s="1053"/>
      <c r="F6" s="1053"/>
      <c r="G6" s="1053"/>
      <c r="H6" s="1053"/>
      <c r="I6" s="1053"/>
      <c r="J6" s="1053"/>
      <c r="K6" s="16"/>
      <c r="L6" s="280"/>
    </row>
    <row r="7" spans="1:12" ht="13.35" customHeight="1">
      <c r="A7" s="1053"/>
      <c r="B7" s="1053"/>
      <c r="C7" s="1053"/>
      <c r="D7" s="1053"/>
      <c r="E7" s="1053"/>
      <c r="F7" s="1053"/>
      <c r="G7" s="1053"/>
      <c r="H7" s="1053"/>
      <c r="I7" s="1053"/>
      <c r="J7" s="1053"/>
      <c r="L7" s="280"/>
    </row>
    <row r="8" spans="1:12">
      <c r="A8" s="1053"/>
      <c r="B8" s="1053"/>
      <c r="C8" s="1053"/>
      <c r="D8" s="1053"/>
      <c r="E8" s="1053"/>
      <c r="F8" s="1053"/>
      <c r="G8" s="1053"/>
      <c r="H8" s="1053"/>
      <c r="I8" s="1053"/>
      <c r="J8" s="1053"/>
      <c r="L8" s="12"/>
    </row>
    <row r="9" spans="1:12">
      <c r="A9" s="1053"/>
      <c r="B9" s="1053"/>
      <c r="C9" s="1053"/>
      <c r="D9" s="1053"/>
      <c r="E9" s="1053"/>
      <c r="F9" s="1053"/>
      <c r="G9" s="1053"/>
      <c r="H9" s="1053"/>
      <c r="I9" s="1053"/>
      <c r="J9" s="1053"/>
      <c r="L9" s="280"/>
    </row>
    <row r="10" spans="1:12">
      <c r="A10" s="272"/>
      <c r="B10" s="272"/>
      <c r="C10" s="272"/>
      <c r="D10" s="272"/>
      <c r="E10" s="272"/>
      <c r="F10" s="272"/>
      <c r="G10" s="272"/>
      <c r="L10" s="280"/>
    </row>
    <row r="11" spans="1:12" ht="12.75" customHeight="1">
      <c r="A11" s="1053" t="s">
        <v>336</v>
      </c>
      <c r="B11" s="1053"/>
      <c r="C11" s="1053"/>
      <c r="D11" s="1053"/>
      <c r="E11" s="1053"/>
      <c r="F11" s="1053"/>
      <c r="G11" s="1053"/>
      <c r="H11" s="1053"/>
      <c r="I11" s="1053"/>
      <c r="J11" s="1053"/>
      <c r="L11" s="280"/>
    </row>
    <row r="12" spans="1:12">
      <c r="A12" s="1053"/>
      <c r="B12" s="1053"/>
      <c r="C12" s="1053"/>
      <c r="D12" s="1053"/>
      <c r="E12" s="1053"/>
      <c r="F12" s="1053"/>
      <c r="G12" s="1053"/>
      <c r="H12" s="1053"/>
      <c r="I12" s="1053"/>
      <c r="J12" s="1053"/>
      <c r="L12" s="280"/>
    </row>
    <row r="13" spans="1:12">
      <c r="A13" s="1053"/>
      <c r="B13" s="1053"/>
      <c r="C13" s="1053"/>
      <c r="D13" s="1053"/>
      <c r="E13" s="1053"/>
      <c r="F13" s="1053"/>
      <c r="G13" s="1053"/>
      <c r="H13" s="1053"/>
      <c r="I13" s="1053"/>
      <c r="J13" s="1053"/>
      <c r="L13" s="280"/>
    </row>
    <row r="14" spans="1:12">
      <c r="A14" s="1053"/>
      <c r="B14" s="1053"/>
      <c r="C14" s="1053"/>
      <c r="D14" s="1053"/>
      <c r="E14" s="1053"/>
      <c r="F14" s="1053"/>
      <c r="G14" s="1053"/>
      <c r="H14" s="1053"/>
      <c r="I14" s="1053"/>
      <c r="J14" s="1053"/>
      <c r="L14" s="280"/>
    </row>
    <row r="15" spans="1:12" ht="14.25" customHeight="1">
      <c r="A15" s="1053" t="s">
        <v>337</v>
      </c>
      <c r="B15" s="1053"/>
      <c r="C15" s="1053"/>
      <c r="D15" s="1053"/>
      <c r="E15" s="1053"/>
      <c r="F15" s="1053"/>
      <c r="G15" s="1053"/>
      <c r="H15" s="1053"/>
      <c r="I15" s="1053"/>
      <c r="J15" s="1053"/>
      <c r="L15" s="280"/>
    </row>
    <row r="16" spans="1:12" ht="14.25" customHeight="1">
      <c r="A16" s="932"/>
      <c r="B16" s="932"/>
      <c r="C16" s="932"/>
      <c r="D16" s="932"/>
      <c r="E16" s="932"/>
      <c r="F16" s="932"/>
      <c r="G16" s="932"/>
      <c r="H16" s="932"/>
      <c r="I16" s="932"/>
      <c r="J16" s="932"/>
      <c r="L16" s="280"/>
    </row>
    <row r="17" spans="1:12" ht="12.75" customHeight="1">
      <c r="A17" s="1053" t="s">
        <v>338</v>
      </c>
      <c r="B17" s="1053"/>
      <c r="C17" s="1053"/>
      <c r="D17" s="1053"/>
      <c r="E17" s="1053"/>
      <c r="F17" s="1053"/>
      <c r="G17" s="1053"/>
      <c r="H17" s="1053"/>
      <c r="I17" s="1053"/>
      <c r="J17" s="1053"/>
      <c r="L17" s="280"/>
    </row>
    <row r="18" spans="1:12">
      <c r="A18" s="1053"/>
      <c r="B18" s="1053"/>
      <c r="C18" s="1053"/>
      <c r="D18" s="1053"/>
      <c r="E18" s="1053"/>
      <c r="F18" s="1053"/>
      <c r="G18" s="1053"/>
      <c r="H18" s="1053"/>
      <c r="I18" s="1053"/>
      <c r="J18" s="1053"/>
      <c r="L18" s="280"/>
    </row>
    <row r="19" spans="1:12">
      <c r="A19" s="1053"/>
      <c r="B19" s="1053"/>
      <c r="C19" s="1053"/>
      <c r="D19" s="1053"/>
      <c r="E19" s="1053"/>
      <c r="F19" s="1053"/>
      <c r="G19" s="1053"/>
      <c r="H19" s="1053"/>
      <c r="I19" s="1053"/>
      <c r="J19" s="1053"/>
      <c r="L19" s="280"/>
    </row>
    <row r="20" spans="1:12">
      <c r="A20" s="1053"/>
      <c r="B20" s="1053"/>
      <c r="C20" s="1053"/>
      <c r="D20" s="1053"/>
      <c r="E20" s="1053"/>
      <c r="F20" s="1053"/>
      <c r="G20" s="1053"/>
      <c r="H20" s="1053"/>
      <c r="I20" s="1053"/>
      <c r="J20" s="1053"/>
      <c r="L20" s="280"/>
    </row>
    <row r="21" spans="1:12" ht="13.35" customHeight="1">
      <c r="A21" s="1053" t="s">
        <v>339</v>
      </c>
      <c r="B21" s="1053"/>
      <c r="C21" s="1053"/>
      <c r="D21" s="1053"/>
      <c r="E21" s="1053"/>
      <c r="F21" s="1053"/>
      <c r="G21" s="1053"/>
      <c r="H21" s="1053"/>
      <c r="I21" s="1053"/>
      <c r="J21" s="1053"/>
      <c r="L21" s="280"/>
    </row>
    <row r="22" spans="1:12">
      <c r="A22" s="1053"/>
      <c r="B22" s="1053"/>
      <c r="C22" s="1053"/>
      <c r="D22" s="1053"/>
      <c r="E22" s="1053"/>
      <c r="F22" s="1053"/>
      <c r="G22" s="1053"/>
      <c r="H22" s="1053"/>
      <c r="I22" s="1053"/>
      <c r="J22" s="1053"/>
      <c r="L22" s="280"/>
    </row>
    <row r="23" spans="1:12">
      <c r="A23" s="1053"/>
      <c r="B23" s="1053"/>
      <c r="C23" s="1053"/>
      <c r="D23" s="1053"/>
      <c r="E23" s="1053"/>
      <c r="F23" s="1053"/>
      <c r="G23" s="1053"/>
      <c r="H23" s="1053"/>
      <c r="I23" s="1053"/>
      <c r="J23" s="1053"/>
      <c r="L23" s="280"/>
    </row>
    <row r="24" spans="1:12">
      <c r="A24" s="1053"/>
      <c r="B24" s="1053"/>
      <c r="C24" s="1053"/>
      <c r="D24" s="1053"/>
      <c r="E24" s="1053"/>
      <c r="F24" s="1053"/>
      <c r="G24" s="1053"/>
      <c r="H24" s="1053"/>
      <c r="I24" s="1053"/>
      <c r="J24" s="1053"/>
      <c r="L24" s="280"/>
    </row>
    <row r="25" spans="1:12" ht="12.75" customHeight="1">
      <c r="A25" s="1053" t="s">
        <v>340</v>
      </c>
      <c r="B25" s="1053"/>
      <c r="C25" s="1053"/>
      <c r="D25" s="1053"/>
      <c r="E25" s="1053"/>
      <c r="F25" s="1053"/>
      <c r="G25" s="1053"/>
      <c r="H25" s="1053"/>
      <c r="I25" s="1053"/>
      <c r="J25" s="1053"/>
      <c r="L25" s="280"/>
    </row>
    <row r="26" spans="1:12">
      <c r="A26" s="1053"/>
      <c r="B26" s="1053"/>
      <c r="C26" s="1053"/>
      <c r="D26" s="1053"/>
      <c r="E26" s="1053"/>
      <c r="F26" s="1053"/>
      <c r="G26" s="1053"/>
      <c r="H26" s="1053"/>
      <c r="I26" s="1053"/>
      <c r="J26" s="1053"/>
      <c r="L26" s="280"/>
    </row>
    <row r="27" spans="1:12">
      <c r="A27" s="1053"/>
      <c r="B27" s="1053"/>
      <c r="C27" s="1053"/>
      <c r="D27" s="1053"/>
      <c r="E27" s="1053"/>
      <c r="F27" s="1053"/>
      <c r="G27" s="1053"/>
      <c r="H27" s="1053"/>
      <c r="I27" s="1053"/>
      <c r="J27" s="1053"/>
      <c r="L27" s="280"/>
    </row>
    <row r="28" spans="1:12">
      <c r="A28" s="1053"/>
      <c r="B28" s="1053"/>
      <c r="C28" s="1053"/>
      <c r="D28" s="1053"/>
      <c r="E28" s="1053"/>
      <c r="F28" s="1053"/>
      <c r="G28" s="1053"/>
      <c r="H28" s="1053"/>
      <c r="I28" s="1053"/>
      <c r="J28" s="1053"/>
      <c r="L28" s="280"/>
    </row>
  </sheetData>
  <mergeCells count="8">
    <mergeCell ref="A21:J24"/>
    <mergeCell ref="A25:J28"/>
    <mergeCell ref="A2:G2"/>
    <mergeCell ref="A6:J9"/>
    <mergeCell ref="A11:J14"/>
    <mergeCell ref="A15:J15"/>
    <mergeCell ref="A17:J20"/>
    <mergeCell ref="A4:J4"/>
  </mergeCells>
  <pageMargins left="0.70866141732283472" right="0.70866141732283472" top="0.78740157480314965" bottom="0.78740157480314965" header="0.31496062992125984" footer="0.31496062992125984"/>
  <pageSetup paperSize="9" scale="75" orientation="portrait" horizontalDpi="4294967293" r:id="rId1"/>
  <headerFooter>
    <oddFooter>&amp;R&amp;D &amp;T</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9">
    <pageSetUpPr fitToPage="1"/>
  </sheetPr>
  <dimension ref="A2:Q53"/>
  <sheetViews>
    <sheetView zoomScale="90" zoomScaleNormal="90" workbookViewId="0">
      <selection activeCell="L11" sqref="L11"/>
    </sheetView>
  </sheetViews>
  <sheetFormatPr baseColWidth="10" defaultColWidth="11.42578125" defaultRowHeight="12.75"/>
  <cols>
    <col min="1" max="1" width="15.7109375" style="9" customWidth="1"/>
    <col min="2" max="2" width="35.85546875" style="9" customWidth="1"/>
    <col min="3" max="3" width="8.28515625" style="9" customWidth="1"/>
    <col min="4" max="4" width="5.7109375" style="9" customWidth="1"/>
    <col min="5" max="5" width="9.140625" style="9" customWidth="1"/>
    <col min="6" max="7" width="13" style="9" bestFit="1" customWidth="1"/>
    <col min="8" max="8" width="14.7109375" style="9" bestFit="1" customWidth="1"/>
    <col min="9" max="9" width="9.7109375" style="16" customWidth="1"/>
    <col min="10" max="10" width="4.7109375" style="16" customWidth="1"/>
    <col min="11" max="11" width="42.28515625" style="16" bestFit="1" customWidth="1"/>
    <col min="12" max="17" width="11.42578125" style="16"/>
    <col min="18" max="16384" width="11.42578125" style="9"/>
  </cols>
  <sheetData>
    <row r="2" spans="1:17" ht="15" customHeight="1">
      <c r="A2" s="1054" t="str">
        <f>Resultatregnskap!A3</f>
        <v>Virksomhet: Universitetet i Oslo</v>
      </c>
      <c r="B2" s="1054"/>
      <c r="C2" s="1054"/>
      <c r="D2" s="1054"/>
      <c r="E2" s="1054"/>
      <c r="F2" s="1054"/>
      <c r="G2" s="1054"/>
    </row>
    <row r="3" spans="1:17" ht="15">
      <c r="A3" s="20"/>
      <c r="B3" s="20"/>
      <c r="C3" s="21"/>
      <c r="D3" s="21"/>
      <c r="E3" s="21"/>
      <c r="F3" s="21"/>
      <c r="G3" s="21"/>
      <c r="H3" s="21"/>
    </row>
    <row r="4" spans="1:17" ht="15.75">
      <c r="A4" s="1057" t="s">
        <v>341</v>
      </c>
      <c r="B4" s="1057"/>
      <c r="C4" s="1057"/>
      <c r="D4" s="1057"/>
      <c r="E4" s="1057"/>
      <c r="F4" s="1057"/>
      <c r="G4" s="1057"/>
      <c r="H4" s="1057"/>
    </row>
    <row r="5" spans="1:17" ht="15.75">
      <c r="A5" s="935"/>
      <c r="B5" s="935"/>
      <c r="C5" s="935"/>
      <c r="D5" s="935"/>
      <c r="E5" s="935"/>
      <c r="F5" s="935"/>
      <c r="G5" s="935"/>
      <c r="H5" s="935"/>
    </row>
    <row r="6" spans="1:17" ht="15" customHeight="1">
      <c r="A6" s="218" t="s">
        <v>342</v>
      </c>
      <c r="B6" s="218"/>
      <c r="C6" s="218"/>
      <c r="D6" s="218"/>
      <c r="E6" s="949"/>
      <c r="F6" s="949"/>
      <c r="G6" s="949"/>
      <c r="H6" s="949"/>
    </row>
    <row r="7" spans="1:17" s="16" customFormat="1" ht="15">
      <c r="A7" s="219" t="s">
        <v>343</v>
      </c>
      <c r="B7" s="791"/>
      <c r="C7" s="791"/>
      <c r="D7" s="791"/>
      <c r="E7" s="791"/>
      <c r="F7" s="791"/>
      <c r="G7" s="791"/>
      <c r="H7" s="791"/>
      <c r="I7" s="226"/>
      <c r="J7" s="8"/>
      <c r="K7" s="8"/>
      <c r="L7" s="8"/>
      <c r="M7" s="8"/>
      <c r="N7" s="8"/>
      <c r="O7" s="8"/>
      <c r="P7" s="8"/>
      <c r="Q7" s="8"/>
    </row>
    <row r="8" spans="1:17" ht="30" customHeight="1">
      <c r="A8" s="115" t="s">
        <v>344</v>
      </c>
      <c r="B8" s="939" t="s">
        <v>345</v>
      </c>
      <c r="C8" s="792" t="s">
        <v>346</v>
      </c>
      <c r="D8" s="1064" t="s">
        <v>347</v>
      </c>
      <c r="E8" s="1064"/>
      <c r="F8" s="1064"/>
      <c r="G8" s="1065"/>
      <c r="H8" s="285" t="s">
        <v>348</v>
      </c>
      <c r="I8" s="284" t="s">
        <v>8</v>
      </c>
      <c r="K8" s="280"/>
      <c r="L8" s="8"/>
      <c r="M8" s="8"/>
      <c r="N8" s="8"/>
      <c r="O8" s="8"/>
      <c r="P8" s="8"/>
    </row>
    <row r="9" spans="1:17" ht="15" customHeight="1">
      <c r="A9" s="220">
        <v>260</v>
      </c>
      <c r="B9" s="944" t="s">
        <v>349</v>
      </c>
      <c r="C9" s="920" t="s">
        <v>350</v>
      </c>
      <c r="D9" s="1063" t="s">
        <v>351</v>
      </c>
      <c r="E9" s="1063"/>
      <c r="F9" s="1063"/>
      <c r="G9" s="1063"/>
      <c r="H9" s="1163">
        <v>6480730</v>
      </c>
      <c r="I9" s="226" t="s">
        <v>352</v>
      </c>
      <c r="J9" s="9"/>
      <c r="K9" s="280"/>
      <c r="L9" s="279"/>
    </row>
    <row r="10" spans="1:17" ht="15" customHeight="1">
      <c r="A10" s="919">
        <v>201</v>
      </c>
      <c r="B10" s="940" t="s">
        <v>353</v>
      </c>
      <c r="C10" s="920" t="s">
        <v>354</v>
      </c>
      <c r="D10" s="1071" t="s">
        <v>355</v>
      </c>
      <c r="E10" s="1071"/>
      <c r="F10" s="1071"/>
      <c r="G10" s="1075"/>
      <c r="H10" s="913">
        <v>365</v>
      </c>
      <c r="I10" s="914" t="s">
        <v>356</v>
      </c>
    </row>
    <row r="11" spans="1:17" ht="30" customHeight="1">
      <c r="A11" s="220">
        <v>275</v>
      </c>
      <c r="B11" s="940" t="s">
        <v>357</v>
      </c>
      <c r="C11" s="920" t="s">
        <v>354</v>
      </c>
      <c r="D11" s="1071" t="s">
        <v>358</v>
      </c>
      <c r="E11" s="1071"/>
      <c r="F11" s="1071"/>
      <c r="G11" s="1071"/>
      <c r="H11" s="221">
        <v>0</v>
      </c>
      <c r="I11" s="226" t="s">
        <v>359</v>
      </c>
    </row>
    <row r="12" spans="1:17" ht="30" customHeight="1">
      <c r="A12" s="220">
        <v>275</v>
      </c>
      <c r="B12" s="940" t="s">
        <v>357</v>
      </c>
      <c r="C12" s="920" t="s">
        <v>360</v>
      </c>
      <c r="D12" s="1076" t="s">
        <v>361</v>
      </c>
      <c r="E12" s="1076"/>
      <c r="F12" s="1076"/>
      <c r="G12" s="1076"/>
      <c r="H12" s="221">
        <v>0</v>
      </c>
      <c r="I12" s="226" t="s">
        <v>362</v>
      </c>
    </row>
    <row r="13" spans="1:17" ht="30" customHeight="1">
      <c r="A13" s="220">
        <v>275</v>
      </c>
      <c r="B13" s="940" t="s">
        <v>357</v>
      </c>
      <c r="C13" s="920" t="s">
        <v>363</v>
      </c>
      <c r="D13" s="1086" t="s">
        <v>364</v>
      </c>
      <c r="E13" s="1086"/>
      <c r="F13" s="1086"/>
      <c r="G13" s="1087"/>
      <c r="H13" s="221">
        <v>0</v>
      </c>
      <c r="I13" s="226" t="s">
        <v>365</v>
      </c>
    </row>
    <row r="14" spans="1:17" ht="15" customHeight="1">
      <c r="A14" s="220" t="s">
        <v>366</v>
      </c>
      <c r="B14" s="921" t="s">
        <v>367</v>
      </c>
      <c r="C14" s="920"/>
      <c r="D14" s="1076"/>
      <c r="E14" s="1076"/>
      <c r="F14" s="1076"/>
      <c r="G14" s="1077"/>
      <c r="H14" s="794">
        <v>0</v>
      </c>
      <c r="I14" s="226" t="s">
        <v>368</v>
      </c>
    </row>
    <row r="15" spans="1:17" ht="15" customHeight="1">
      <c r="A15" s="244" t="s">
        <v>366</v>
      </c>
      <c r="B15" s="921" t="s">
        <v>367</v>
      </c>
      <c r="C15" s="922"/>
      <c r="D15" s="1076"/>
      <c r="E15" s="1076"/>
      <c r="F15" s="1076"/>
      <c r="G15" s="1076"/>
      <c r="H15" s="347">
        <v>0</v>
      </c>
      <c r="I15" s="226" t="s">
        <v>368</v>
      </c>
    </row>
    <row r="16" spans="1:17" ht="15" customHeight="1">
      <c r="A16" s="244" t="s">
        <v>366</v>
      </c>
      <c r="B16" s="921" t="s">
        <v>367</v>
      </c>
      <c r="C16" s="922"/>
      <c r="D16" s="1076"/>
      <c r="E16" s="1076"/>
      <c r="F16" s="1076"/>
      <c r="G16" s="1076"/>
      <c r="H16" s="347">
        <v>0</v>
      </c>
      <c r="I16" s="226" t="s">
        <v>368</v>
      </c>
    </row>
    <row r="17" spans="1:16" ht="15" customHeight="1">
      <c r="A17" s="1079" t="s">
        <v>369</v>
      </c>
      <c r="B17" s="1080"/>
      <c r="C17" s="1080"/>
      <c r="D17" s="1080"/>
      <c r="E17" s="1080"/>
      <c r="F17" s="1080"/>
      <c r="G17" s="1081"/>
      <c r="H17" s="348">
        <f>SUBTOTAL(9,H9:H16)</f>
        <v>6481095</v>
      </c>
      <c r="I17" s="226" t="s">
        <v>370</v>
      </c>
      <c r="K17" s="280"/>
      <c r="L17" s="8"/>
    </row>
    <row r="18" spans="1:16" ht="15" customHeight="1">
      <c r="A18" s="223"/>
      <c r="B18" s="923"/>
      <c r="C18" s="923"/>
      <c r="D18" s="923"/>
      <c r="E18" s="923"/>
      <c r="F18" s="923"/>
      <c r="G18" s="923"/>
      <c r="H18" s="795"/>
      <c r="I18" s="233"/>
    </row>
    <row r="19" spans="1:16" ht="15" customHeight="1">
      <c r="A19" s="924" t="s">
        <v>371</v>
      </c>
      <c r="B19" s="928" t="s">
        <v>372</v>
      </c>
      <c r="C19" s="796" t="s">
        <v>373</v>
      </c>
      <c r="D19" s="793"/>
      <c r="E19" s="938"/>
      <c r="F19" s="938"/>
      <c r="G19" s="797"/>
      <c r="H19" s="221">
        <v>0</v>
      </c>
      <c r="I19" s="226" t="s">
        <v>374</v>
      </c>
    </row>
    <row r="20" spans="1:16" ht="15" customHeight="1">
      <c r="A20" s="224" t="s">
        <v>371</v>
      </c>
      <c r="B20" s="927" t="s">
        <v>372</v>
      </c>
      <c r="C20" s="118" t="s">
        <v>373</v>
      </c>
      <c r="D20" s="119"/>
      <c r="E20" s="120"/>
      <c r="F20" s="120"/>
      <c r="G20" s="120"/>
      <c r="H20" s="221">
        <v>0</v>
      </c>
      <c r="I20" s="226" t="s">
        <v>374</v>
      </c>
    </row>
    <row r="21" spans="1:16" ht="15" customHeight="1">
      <c r="A21" s="1072" t="s">
        <v>375</v>
      </c>
      <c r="B21" s="1073"/>
      <c r="C21" s="1073"/>
      <c r="D21" s="1073"/>
      <c r="E21" s="1073"/>
      <c r="F21" s="1073"/>
      <c r="G21" s="1074"/>
      <c r="H21" s="222">
        <f>SUBTOTAL(9,H19:H20)</f>
        <v>0</v>
      </c>
      <c r="I21" s="226" t="s">
        <v>376</v>
      </c>
      <c r="J21" s="1078"/>
      <c r="K21" s="1078"/>
      <c r="L21" s="1078"/>
      <c r="M21" s="1078"/>
      <c r="N21" s="1078"/>
      <c r="O21" s="1078"/>
      <c r="P21" s="1078"/>
    </row>
    <row r="22" spans="1:16" ht="15" customHeight="1">
      <c r="A22" s="100"/>
      <c r="B22" s="117"/>
      <c r="C22" s="118"/>
      <c r="D22" s="119"/>
      <c r="E22" s="120"/>
      <c r="F22" s="120"/>
      <c r="G22" s="120"/>
      <c r="H22" s="794"/>
      <c r="I22" s="233"/>
    </row>
    <row r="23" spans="1:16" ht="15" customHeight="1">
      <c r="A23" s="121" t="s">
        <v>377</v>
      </c>
      <c r="B23" s="122"/>
      <c r="C23" s="123"/>
      <c r="D23" s="123"/>
      <c r="E23" s="124"/>
      <c r="F23" s="124"/>
      <c r="G23" s="124"/>
      <c r="H23" s="125">
        <f>SUBTOTAL(9,H9:H21)</f>
        <v>6481095</v>
      </c>
      <c r="I23" s="226" t="s">
        <v>378</v>
      </c>
    </row>
    <row r="24" spans="1:16" ht="15" customHeight="1">
      <c r="A24" s="925"/>
      <c r="B24" s="262"/>
      <c r="C24" s="263"/>
      <c r="D24" s="263"/>
      <c r="E24" s="264"/>
      <c r="F24" s="264"/>
      <c r="G24" s="264"/>
      <c r="H24" s="265"/>
      <c r="I24" s="926"/>
    </row>
    <row r="25" spans="1:16" ht="37.5" customHeight="1">
      <c r="A25" s="781" t="s">
        <v>366</v>
      </c>
      <c r="B25" s="798" t="s">
        <v>367</v>
      </c>
      <c r="C25" s="943"/>
      <c r="D25" s="1088" t="s">
        <v>379</v>
      </c>
      <c r="E25" s="1088"/>
      <c r="F25" s="1088"/>
      <c r="G25" s="1088"/>
      <c r="H25" s="782">
        <v>0</v>
      </c>
      <c r="I25" s="233" t="s">
        <v>380</v>
      </c>
      <c r="K25" s="948"/>
    </row>
    <row r="26" spans="1:16" ht="15" customHeight="1">
      <c r="A26" s="1089" t="s">
        <v>381</v>
      </c>
      <c r="B26" s="1090"/>
      <c r="C26" s="1090"/>
      <c r="D26" s="1090"/>
      <c r="E26" s="1090"/>
      <c r="F26" s="799"/>
      <c r="G26" s="799"/>
      <c r="H26" s="125">
        <f>SUBTOTAL(9,H9:H21)-H25</f>
        <v>6481095</v>
      </c>
      <c r="I26" s="233" t="s">
        <v>382</v>
      </c>
    </row>
    <row r="27" spans="1:16" ht="15" customHeight="1">
      <c r="A27" s="261"/>
      <c r="B27" s="262"/>
      <c r="C27" s="263"/>
      <c r="D27" s="263"/>
      <c r="E27" s="264"/>
      <c r="F27" s="264"/>
      <c r="G27" s="264"/>
      <c r="H27" s="265"/>
    </row>
    <row r="28" spans="1:16" ht="15" customHeight="1">
      <c r="A28" s="1062" t="s">
        <v>383</v>
      </c>
      <c r="B28" s="1062"/>
      <c r="C28" s="1062"/>
      <c r="D28" s="1062"/>
      <c r="E28" s="101"/>
      <c r="F28" s="102"/>
      <c r="G28" s="7"/>
      <c r="H28" s="119"/>
      <c r="I28" s="211"/>
    </row>
    <row r="29" spans="1:16" ht="30">
      <c r="A29" s="1066" t="s">
        <v>384</v>
      </c>
      <c r="B29" s="1067"/>
      <c r="C29" s="1067"/>
      <c r="D29" s="1067"/>
      <c r="E29" s="792" t="s">
        <v>7</v>
      </c>
      <c r="F29" s="792"/>
      <c r="G29" s="792"/>
      <c r="H29" s="116" t="s">
        <v>385</v>
      </c>
      <c r="I29" s="226" t="s">
        <v>8</v>
      </c>
    </row>
    <row r="30" spans="1:16" ht="15" customHeight="1">
      <c r="A30" s="103" t="s">
        <v>386</v>
      </c>
      <c r="B30" s="800"/>
      <c r="C30" s="104"/>
      <c r="D30" s="104"/>
      <c r="E30" s="7"/>
      <c r="F30" s="7"/>
      <c r="G30" s="7"/>
      <c r="H30" s="7"/>
      <c r="I30" s="234"/>
    </row>
    <row r="31" spans="1:16" ht="15" customHeight="1">
      <c r="A31" s="1058" t="s">
        <v>387</v>
      </c>
      <c r="B31" s="1059"/>
      <c r="C31" s="1059"/>
      <c r="D31" s="793"/>
      <c r="E31" s="105">
        <v>17</v>
      </c>
      <c r="F31" s="963"/>
      <c r="G31" s="801"/>
      <c r="H31" s="97">
        <v>2986197.8311199998</v>
      </c>
      <c r="I31" s="226" t="s">
        <v>388</v>
      </c>
    </row>
    <row r="32" spans="1:16" ht="15" customHeight="1">
      <c r="A32" s="1060" t="s">
        <v>389</v>
      </c>
      <c r="B32" s="1061"/>
      <c r="C32" s="1061"/>
      <c r="D32" s="936"/>
      <c r="E32" s="105"/>
      <c r="F32" s="106"/>
      <c r="G32" s="107"/>
      <c r="H32" s="97">
        <v>21802</v>
      </c>
      <c r="I32" s="226" t="s">
        <v>390</v>
      </c>
    </row>
    <row r="33" spans="1:12" ht="15" customHeight="1">
      <c r="A33" s="1068" t="s">
        <v>391</v>
      </c>
      <c r="B33" s="1069"/>
      <c r="C33" s="1069"/>
      <c r="D33" s="1070"/>
      <c r="E33" s="108">
        <v>17</v>
      </c>
      <c r="F33" s="109"/>
      <c r="G33" s="110"/>
      <c r="H33" s="1027">
        <f>SUBTOTAL(9,H31:H32)</f>
        <v>3007999.8311199998</v>
      </c>
      <c r="I33" s="226" t="s">
        <v>392</v>
      </c>
    </row>
    <row r="34" spans="1:12" ht="15" customHeight="1">
      <c r="A34" s="217"/>
      <c r="B34" s="7"/>
      <c r="C34" s="7"/>
      <c r="D34" s="7"/>
      <c r="E34" s="111"/>
      <c r="F34" s="111"/>
      <c r="G34" s="111"/>
      <c r="H34" s="112"/>
      <c r="I34" s="226"/>
    </row>
    <row r="35" spans="1:12" ht="15" customHeight="1">
      <c r="A35" s="113" t="s">
        <v>393</v>
      </c>
      <c r="B35" s="802"/>
      <c r="C35" s="803"/>
      <c r="D35" s="803"/>
      <c r="E35" s="804"/>
      <c r="F35" s="804"/>
      <c r="G35" s="804"/>
      <c r="H35" s="805"/>
      <c r="I35" s="235"/>
    </row>
    <row r="36" spans="1:12" ht="15" customHeight="1">
      <c r="A36" s="1058" t="s">
        <v>394</v>
      </c>
      <c r="B36" s="1059"/>
      <c r="C36" s="1059"/>
      <c r="D36" s="793"/>
      <c r="E36" s="114">
        <v>17</v>
      </c>
      <c r="F36" s="963"/>
      <c r="G36" s="801"/>
      <c r="H36" s="242">
        <v>116333.41581999999</v>
      </c>
      <c r="I36" s="226" t="s">
        <v>395</v>
      </c>
    </row>
    <row r="37" spans="1:12" ht="15" customHeight="1">
      <c r="A37" s="1060" t="s">
        <v>389</v>
      </c>
      <c r="B37" s="1061"/>
      <c r="C37" s="1061"/>
      <c r="D37" s="936"/>
      <c r="E37" s="114"/>
      <c r="F37" s="106"/>
      <c r="G37" s="107"/>
      <c r="H37" s="241">
        <v>-14978.81345</v>
      </c>
      <c r="I37" s="226" t="s">
        <v>396</v>
      </c>
    </row>
    <row r="38" spans="1:12" ht="15" customHeight="1">
      <c r="A38" s="1068" t="s">
        <v>397</v>
      </c>
      <c r="B38" s="1069"/>
      <c r="C38" s="1069"/>
      <c r="D38" s="1070"/>
      <c r="E38" s="96">
        <v>17</v>
      </c>
      <c r="F38" s="109"/>
      <c r="G38" s="110"/>
      <c r="H38" s="354">
        <f>SUBTOTAL(9,H36:H37)</f>
        <v>101354.60236999999</v>
      </c>
      <c r="I38" s="226" t="s">
        <v>398</v>
      </c>
    </row>
    <row r="39" spans="1:12" ht="15" customHeight="1">
      <c r="A39" s="261"/>
      <c r="B39" s="262"/>
      <c r="C39" s="263"/>
      <c r="D39" s="263"/>
      <c r="E39" s="264"/>
      <c r="F39" s="264"/>
      <c r="G39" s="264"/>
      <c r="H39" s="265"/>
    </row>
    <row r="40" spans="1:12" ht="15" customHeight="1">
      <c r="A40" s="266" t="s">
        <v>399</v>
      </c>
      <c r="B40" s="16"/>
      <c r="C40" s="16"/>
      <c r="D40" s="16"/>
      <c r="E40" s="16"/>
      <c r="F40" s="16"/>
      <c r="G40" s="16"/>
      <c r="H40" s="16"/>
    </row>
    <row r="41" spans="1:12" ht="15" customHeight="1">
      <c r="A41" s="1056" t="s">
        <v>400</v>
      </c>
      <c r="B41" s="1056"/>
      <c r="C41" s="1056"/>
      <c r="D41" s="1056"/>
      <c r="E41" s="7"/>
      <c r="F41" s="7"/>
      <c r="G41" s="7"/>
      <c r="H41" s="7"/>
    </row>
    <row r="42" spans="1:12" ht="15" customHeight="1">
      <c r="A42" s="92" t="s">
        <v>401</v>
      </c>
      <c r="B42" s="806"/>
      <c r="C42" s="806"/>
      <c r="D42" s="806"/>
      <c r="E42" s="806"/>
      <c r="F42" s="806"/>
      <c r="G42" s="806"/>
      <c r="H42" s="806"/>
      <c r="I42" s="233"/>
    </row>
    <row r="43" spans="1:12" ht="15" customHeight="1">
      <c r="A43" s="92" t="s">
        <v>402</v>
      </c>
      <c r="B43" s="807" t="s">
        <v>403</v>
      </c>
      <c r="C43" s="808"/>
      <c r="D43" s="806"/>
      <c r="E43" s="93" t="s">
        <v>7</v>
      </c>
      <c r="F43" s="286">
        <f>Resultatregnskap!C6</f>
        <v>45657</v>
      </c>
      <c r="G43" s="286">
        <f>'Balanse - eiendeler'!D6</f>
        <v>45291</v>
      </c>
      <c r="H43" s="94" t="s">
        <v>404</v>
      </c>
      <c r="I43" s="284" t="s">
        <v>8</v>
      </c>
      <c r="K43" s="280"/>
    </row>
    <row r="44" spans="1:12" ht="15" customHeight="1">
      <c r="A44" s="95" t="s">
        <v>405</v>
      </c>
      <c r="B44" s="1083" t="s">
        <v>386</v>
      </c>
      <c r="C44" s="1083"/>
      <c r="D44" s="7"/>
      <c r="E44" s="96">
        <v>17</v>
      </c>
      <c r="F44" s="97">
        <v>3007999.8230699985</v>
      </c>
      <c r="G44" s="97">
        <v>2986197.8311199998</v>
      </c>
      <c r="H44" s="97">
        <f>SUM(F44-G44)</f>
        <v>21801.991949998774</v>
      </c>
      <c r="I44" s="226" t="s">
        <v>406</v>
      </c>
    </row>
    <row r="45" spans="1:12" ht="15" customHeight="1">
      <c r="A45" s="98">
        <v>628002</v>
      </c>
      <c r="B45" s="1084" t="s">
        <v>407</v>
      </c>
      <c r="C45" s="1084"/>
      <c r="D45" s="7"/>
      <c r="E45" s="96">
        <v>11</v>
      </c>
      <c r="F45" s="97">
        <v>750</v>
      </c>
      <c r="G45" s="97">
        <v>750</v>
      </c>
      <c r="H45" s="97">
        <f>SUM(F45-G45)</f>
        <v>0</v>
      </c>
      <c r="I45" s="226" t="s">
        <v>408</v>
      </c>
    </row>
    <row r="46" spans="1:12" ht="15" customHeight="1">
      <c r="A46" s="100" t="s">
        <v>409</v>
      </c>
      <c r="B46" s="1085" t="s">
        <v>410</v>
      </c>
      <c r="C46" s="1085"/>
      <c r="D46" s="203"/>
      <c r="E46" s="99"/>
      <c r="F46" s="241">
        <v>101354.60237000001</v>
      </c>
      <c r="G46" s="242">
        <v>116333.41581999999</v>
      </c>
      <c r="H46" s="97">
        <f>SUM(F46-G46)</f>
        <v>-14978.813449999987</v>
      </c>
      <c r="I46" s="226" t="s">
        <v>411</v>
      </c>
    </row>
    <row r="47" spans="1:12" ht="15" customHeight="1">
      <c r="A47" s="7"/>
      <c r="B47" s="267"/>
      <c r="C47" s="267"/>
      <c r="D47" s="267"/>
      <c r="E47" s="268"/>
      <c r="F47" s="269"/>
      <c r="G47" s="270"/>
      <c r="H47" s="271"/>
    </row>
    <row r="48" spans="1:12" ht="13.35" customHeight="1">
      <c r="A48" s="1082" t="s">
        <v>412</v>
      </c>
      <c r="B48" s="1082"/>
      <c r="C48" s="1082"/>
      <c r="D48" s="1082"/>
      <c r="E48" s="1082"/>
      <c r="F48" s="1082"/>
      <c r="G48" s="1082"/>
      <c r="H48" s="1082"/>
      <c r="I48" s="1082"/>
      <c r="J48" s="960"/>
      <c r="K48" s="960"/>
      <c r="L48" s="960"/>
    </row>
    <row r="49" spans="1:17" ht="27" customHeight="1">
      <c r="A49" s="1082"/>
      <c r="B49" s="1082"/>
      <c r="C49" s="1082"/>
      <c r="D49" s="1082"/>
      <c r="E49" s="1082"/>
      <c r="F49" s="1082"/>
      <c r="G49" s="1082"/>
      <c r="H49" s="1082"/>
      <c r="I49" s="1082"/>
      <c r="J49" s="960"/>
      <c r="K49" s="960"/>
      <c r="L49" s="960"/>
    </row>
    <row r="51" spans="1:17" s="17" customFormat="1" ht="12.75" customHeight="1">
      <c r="A51" s="1082" t="s">
        <v>413</v>
      </c>
      <c r="B51" s="1082"/>
      <c r="C51" s="1082"/>
      <c r="D51" s="1082"/>
      <c r="E51" s="1082"/>
      <c r="F51" s="1082"/>
      <c r="G51" s="1082"/>
      <c r="H51" s="1082"/>
      <c r="I51" s="1082"/>
      <c r="J51" s="947"/>
      <c r="K51" s="947"/>
      <c r="L51" s="947"/>
      <c r="M51" s="947"/>
      <c r="N51" s="947"/>
      <c r="O51" s="947"/>
      <c r="P51" s="947"/>
      <c r="Q51" s="947"/>
    </row>
    <row r="53" spans="1:17">
      <c r="A53" s="16" t="s">
        <v>414</v>
      </c>
      <c r="K53" s="948"/>
    </row>
  </sheetData>
  <sheetProtection formatCells="0" formatColumns="0" formatRows="0" insertColumns="0" insertRows="0" deleteColumns="0" deleteRows="0" autoFilter="0"/>
  <mergeCells count="30">
    <mergeCell ref="A51:I51"/>
    <mergeCell ref="D13:G13"/>
    <mergeCell ref="D25:G25"/>
    <mergeCell ref="A26:E26"/>
    <mergeCell ref="D15:G15"/>
    <mergeCell ref="D16:G16"/>
    <mergeCell ref="J21:P21"/>
    <mergeCell ref="A17:G17"/>
    <mergeCell ref="D12:G12"/>
    <mergeCell ref="A48:I49"/>
    <mergeCell ref="A38:D38"/>
    <mergeCell ref="B44:C44"/>
    <mergeCell ref="B45:C45"/>
    <mergeCell ref="B46:C46"/>
    <mergeCell ref="A2:G2"/>
    <mergeCell ref="A41:D41"/>
    <mergeCell ref="A4:H4"/>
    <mergeCell ref="A31:C31"/>
    <mergeCell ref="A32:C32"/>
    <mergeCell ref="A28:D28"/>
    <mergeCell ref="D9:G9"/>
    <mergeCell ref="D8:G8"/>
    <mergeCell ref="A36:C36"/>
    <mergeCell ref="A37:C37"/>
    <mergeCell ref="A29:D29"/>
    <mergeCell ref="A33:D33"/>
    <mergeCell ref="D11:G11"/>
    <mergeCell ref="A21:G21"/>
    <mergeCell ref="D10:G10"/>
    <mergeCell ref="D14:G14"/>
  </mergeCells>
  <pageMargins left="0.7" right="0.7" top="0.75" bottom="0.75" header="0.3" footer="0.3"/>
  <pageSetup paperSize="9" scale="55" fitToWidth="0" orientation="landscape" horizontalDpi="4294967293" r:id="rId1"/>
  <headerFooter>
    <oddFooter>&amp;R&amp;D &amp;T</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8">
    <pageSetUpPr fitToPage="1"/>
  </sheetPr>
  <dimension ref="A2:L137"/>
  <sheetViews>
    <sheetView topLeftCell="A93" zoomScale="84" zoomScaleNormal="84" workbookViewId="0">
      <selection activeCell="G118" sqref="G118"/>
    </sheetView>
  </sheetViews>
  <sheetFormatPr baseColWidth="10" defaultColWidth="11.42578125" defaultRowHeight="15" customHeight="1"/>
  <cols>
    <col min="1" max="1" width="99.5703125" style="169" bestFit="1" customWidth="1"/>
    <col min="2" max="3" width="14.140625" style="169" customWidth="1"/>
    <col min="4" max="4" width="17.140625" style="169" bestFit="1" customWidth="1"/>
    <col min="5" max="5" width="9.42578125" style="182" customWidth="1"/>
    <col min="6" max="6" width="11.7109375" style="168" customWidth="1"/>
    <col min="7" max="7" width="11.85546875" style="169" customWidth="1"/>
    <col min="8" max="16384" width="11.42578125" style="169"/>
  </cols>
  <sheetData>
    <row r="2" spans="1:8" ht="15" customHeight="1">
      <c r="A2" s="168" t="str">
        <f>Resultatregnskap!A3</f>
        <v>Virksomhet: Universitetet i Oslo</v>
      </c>
    </row>
    <row r="4" spans="1:8" ht="15" customHeight="1">
      <c r="A4" s="391" t="s">
        <v>415</v>
      </c>
      <c r="B4" s="392"/>
      <c r="C4" s="392"/>
      <c r="D4" s="392"/>
      <c r="E4" s="393"/>
    </row>
    <row r="5" spans="1:8" ht="15" customHeight="1">
      <c r="A5" s="172" t="s">
        <v>6</v>
      </c>
    </row>
    <row r="6" spans="1:8" s="170" customFormat="1" ht="15" customHeight="1">
      <c r="A6" s="394"/>
      <c r="B6" s="395">
        <f>Resultatregnskap!C6</f>
        <v>45657</v>
      </c>
      <c r="C6" s="396">
        <f>Resultatregnskap!D6</f>
        <v>45291</v>
      </c>
      <c r="D6" s="397" t="str">
        <f>Kontantstrømoppstilling!D6</f>
        <v>Budsjett 2025</v>
      </c>
      <c r="E6" s="183" t="s">
        <v>8</v>
      </c>
      <c r="F6" s="168"/>
      <c r="G6" s="280"/>
    </row>
    <row r="7" spans="1:8" ht="15" customHeight="1">
      <c r="A7" s="398" t="s">
        <v>416</v>
      </c>
      <c r="B7" s="399"/>
      <c r="C7" s="400"/>
      <c r="D7" s="400"/>
    </row>
    <row r="8" spans="1:8" ht="15" customHeight="1">
      <c r="A8" s="174" t="s">
        <v>417</v>
      </c>
      <c r="B8" s="401">
        <v>6430730</v>
      </c>
      <c r="C8" s="401">
        <v>6260575</v>
      </c>
      <c r="D8" s="1028">
        <v>6647292</v>
      </c>
      <c r="E8" s="182" t="s">
        <v>418</v>
      </c>
    </row>
    <row r="9" spans="1:8" ht="15" customHeight="1">
      <c r="A9" s="402" t="s">
        <v>419</v>
      </c>
      <c r="B9" s="401">
        <v>-632855.75003</v>
      </c>
      <c r="C9" s="401">
        <v>-502218.75861000002</v>
      </c>
      <c r="D9" s="1028">
        <v>-550000</v>
      </c>
      <c r="E9" s="182" t="s">
        <v>420</v>
      </c>
    </row>
    <row r="10" spans="1:8" s="171" customFormat="1" ht="15" customHeight="1">
      <c r="A10" s="402" t="s">
        <v>421</v>
      </c>
      <c r="B10" s="401">
        <v>658331.14359000011</v>
      </c>
      <c r="C10" s="401">
        <v>661776.6706800001</v>
      </c>
      <c r="D10" s="1028">
        <v>650000</v>
      </c>
      <c r="E10" s="182" t="s">
        <v>422</v>
      </c>
      <c r="F10" s="168"/>
    </row>
    <row r="11" spans="1:8" ht="15" customHeight="1">
      <c r="A11" s="402" t="s">
        <v>423</v>
      </c>
      <c r="B11" s="401">
        <v>0</v>
      </c>
      <c r="C11" s="401">
        <v>15.85318</v>
      </c>
      <c r="D11" s="1029">
        <v>0</v>
      </c>
      <c r="E11" s="182" t="s">
        <v>424</v>
      </c>
    </row>
    <row r="12" spans="1:8" s="171" customFormat="1" ht="15" customHeight="1">
      <c r="A12" s="402" t="s">
        <v>425</v>
      </c>
      <c r="B12" s="401">
        <v>38.304209999999998</v>
      </c>
      <c r="C12" s="401">
        <v>21.157309999999999</v>
      </c>
      <c r="D12" s="1029">
        <v>0</v>
      </c>
      <c r="E12" s="182" t="s">
        <v>426</v>
      </c>
      <c r="F12" s="16"/>
    </row>
    <row r="13" spans="1:8" ht="15" customHeight="1">
      <c r="A13" s="402" t="s">
        <v>427</v>
      </c>
      <c r="B13" s="401">
        <v>-370.87900000000002</v>
      </c>
      <c r="C13" s="401">
        <v>-1402.057</v>
      </c>
      <c r="D13" s="1028">
        <v>-1000</v>
      </c>
      <c r="E13" s="182" t="s">
        <v>428</v>
      </c>
      <c r="G13" s="339"/>
      <c r="H13" s="402"/>
    </row>
    <row r="14" spans="1:8" ht="15" customHeight="1">
      <c r="A14" s="174" t="s">
        <v>429</v>
      </c>
      <c r="B14" s="401">
        <v>3111.915</v>
      </c>
      <c r="C14" s="401">
        <v>2538.9780000000001</v>
      </c>
      <c r="D14" s="1028">
        <v>2500</v>
      </c>
      <c r="E14" s="182" t="s">
        <v>430</v>
      </c>
      <c r="G14" s="174"/>
    </row>
    <row r="15" spans="1:8" ht="15" customHeight="1">
      <c r="A15" s="809" t="s">
        <v>431</v>
      </c>
      <c r="B15" s="810">
        <f>SUBTOTAL(9,B8:B14)</f>
        <v>6458984.7337700007</v>
      </c>
      <c r="C15" s="811">
        <f>SUBTOTAL(9,C8:C14)</f>
        <v>6421306.84356</v>
      </c>
      <c r="D15" s="810">
        <f>SUBTOTAL(9,D8:D14)</f>
        <v>6748792</v>
      </c>
      <c r="E15" s="812" t="s">
        <v>432</v>
      </c>
      <c r="G15" s="280"/>
    </row>
    <row r="16" spans="1:8" ht="15" customHeight="1">
      <c r="B16" s="399"/>
      <c r="C16" s="399"/>
      <c r="D16" s="399"/>
    </row>
    <row r="17" spans="1:8" ht="15" customHeight="1">
      <c r="A17" s="398" t="s">
        <v>433</v>
      </c>
      <c r="B17" s="399"/>
      <c r="C17" s="400"/>
      <c r="D17" s="400"/>
      <c r="G17" s="280"/>
    </row>
    <row r="18" spans="1:8" ht="15" customHeight="1">
      <c r="A18" s="174" t="s">
        <v>434</v>
      </c>
      <c r="B18" s="401">
        <v>2915.7117499999999</v>
      </c>
      <c r="C18" s="401">
        <v>7737.2988299999997</v>
      </c>
      <c r="D18" s="401">
        <v>3000</v>
      </c>
      <c r="E18" s="182" t="s">
        <v>435</v>
      </c>
    </row>
    <row r="19" spans="1:8" ht="15" customHeight="1">
      <c r="A19" s="402" t="s">
        <v>436</v>
      </c>
      <c r="B19" s="401">
        <v>0</v>
      </c>
      <c r="C19" s="401">
        <v>0</v>
      </c>
      <c r="D19" s="401">
        <v>0</v>
      </c>
      <c r="E19" s="182" t="s">
        <v>437</v>
      </c>
    </row>
    <row r="20" spans="1:8" ht="15" customHeight="1">
      <c r="A20" s="402" t="s">
        <v>438</v>
      </c>
      <c r="B20" s="401">
        <v>0</v>
      </c>
      <c r="C20" s="401">
        <v>0</v>
      </c>
      <c r="D20" s="401">
        <v>0</v>
      </c>
      <c r="E20" s="182" t="s">
        <v>439</v>
      </c>
    </row>
    <row r="21" spans="1:8" ht="15" customHeight="1">
      <c r="A21" s="402" t="s">
        <v>421</v>
      </c>
      <c r="B21" s="401">
        <v>0</v>
      </c>
      <c r="C21" s="401">
        <v>0</v>
      </c>
      <c r="D21" s="401">
        <v>0</v>
      </c>
      <c r="E21" s="182" t="s">
        <v>440</v>
      </c>
    </row>
    <row r="22" spans="1:8" ht="15" customHeight="1">
      <c r="A22" s="402" t="s">
        <v>423</v>
      </c>
      <c r="B22" s="401">
        <v>0</v>
      </c>
      <c r="C22" s="401">
        <v>0</v>
      </c>
      <c r="D22" s="401">
        <v>0</v>
      </c>
      <c r="E22" s="182" t="s">
        <v>441</v>
      </c>
    </row>
    <row r="23" spans="1:8" ht="15" customHeight="1">
      <c r="A23" s="402" t="s">
        <v>425</v>
      </c>
      <c r="B23" s="401">
        <v>0</v>
      </c>
      <c r="C23" s="401">
        <v>0</v>
      </c>
      <c r="D23" s="401">
        <v>0</v>
      </c>
      <c r="E23" s="182" t="s">
        <v>442</v>
      </c>
      <c r="G23" s="280"/>
    </row>
    <row r="24" spans="1:8" ht="15" customHeight="1">
      <c r="A24" s="402" t="s">
        <v>443</v>
      </c>
      <c r="B24" s="401">
        <v>0</v>
      </c>
      <c r="C24" s="401">
        <v>0</v>
      </c>
      <c r="D24" s="401">
        <v>0</v>
      </c>
      <c r="E24" s="182" t="s">
        <v>444</v>
      </c>
      <c r="H24" s="402"/>
    </row>
    <row r="25" spans="1:8" ht="15" customHeight="1">
      <c r="A25" s="403" t="s">
        <v>445</v>
      </c>
      <c r="B25" s="401">
        <v>0</v>
      </c>
      <c r="C25" s="401">
        <v>0</v>
      </c>
      <c r="D25" s="401">
        <v>0</v>
      </c>
      <c r="E25" s="182" t="s">
        <v>446</v>
      </c>
    </row>
    <row r="26" spans="1:8" ht="15" customHeight="1">
      <c r="A26" s="813" t="s">
        <v>447</v>
      </c>
      <c r="B26" s="810">
        <f>SUBTOTAL(9,B18:B25)</f>
        <v>2915.7117499999999</v>
      </c>
      <c r="C26" s="811">
        <f>SUBTOTAL(9,C18:C25)</f>
        <v>7737.2988299999997</v>
      </c>
      <c r="D26" s="810">
        <f>SUBTOTAL(9,D18:D25)</f>
        <v>3000</v>
      </c>
      <c r="E26" s="812" t="s">
        <v>448</v>
      </c>
      <c r="G26" s="280"/>
    </row>
    <row r="27" spans="1:8" ht="15" customHeight="1">
      <c r="A27" s="404"/>
      <c r="B27" s="405"/>
      <c r="C27" s="406"/>
      <c r="D27" s="405"/>
    </row>
    <row r="28" spans="1:8" s="172" customFormat="1" ht="15" customHeight="1">
      <c r="A28" s="172" t="s">
        <v>449</v>
      </c>
      <c r="B28" s="407"/>
      <c r="C28" s="407"/>
      <c r="D28" s="407"/>
      <c r="E28" s="182"/>
      <c r="F28" s="168"/>
    </row>
    <row r="29" spans="1:8" s="172" customFormat="1" ht="15" customHeight="1">
      <c r="B29" s="407"/>
      <c r="C29" s="407"/>
      <c r="D29" s="407"/>
      <c r="E29" s="182"/>
      <c r="F29" s="168"/>
    </row>
    <row r="30" spans="1:8" s="173" customFormat="1" ht="15" customHeight="1">
      <c r="A30" s="809" t="s">
        <v>450</v>
      </c>
      <c r="B30" s="810">
        <f>SUBTOTAL(9,B8:B26)</f>
        <v>6461900.4455200005</v>
      </c>
      <c r="C30" s="811">
        <f>SUBTOTAL(9,C8:C26)</f>
        <v>6429044.1423899997</v>
      </c>
      <c r="D30" s="810">
        <f>SUBTOTAL(9,D8:D26)</f>
        <v>6751792</v>
      </c>
      <c r="E30" s="812" t="s">
        <v>451</v>
      </c>
      <c r="F30" s="168"/>
      <c r="G30" s="204"/>
    </row>
    <row r="31" spans="1:8" s="173" customFormat="1" ht="15" customHeight="1">
      <c r="A31" s="404"/>
      <c r="B31" s="405"/>
      <c r="C31" s="406"/>
      <c r="D31" s="405"/>
      <c r="E31" s="182"/>
      <c r="F31" s="168"/>
    </row>
    <row r="32" spans="1:8" ht="15" customHeight="1">
      <c r="A32" s="398" t="s">
        <v>452</v>
      </c>
      <c r="B32" s="399"/>
      <c r="C32" s="400"/>
      <c r="D32" s="400"/>
    </row>
    <row r="33" spans="1:8" ht="15" customHeight="1">
      <c r="A33" s="174" t="s">
        <v>453</v>
      </c>
      <c r="B33" s="400">
        <v>0</v>
      </c>
      <c r="C33" s="400">
        <v>0</v>
      </c>
      <c r="D33" s="400">
        <v>0</v>
      </c>
      <c r="E33" s="182" t="s">
        <v>454</v>
      </c>
    </row>
    <row r="34" spans="1:8" ht="15" customHeight="1">
      <c r="A34" s="174" t="s">
        <v>455</v>
      </c>
      <c r="B34" s="400">
        <v>0</v>
      </c>
      <c r="C34" s="400">
        <v>0</v>
      </c>
      <c r="D34" s="400">
        <v>0</v>
      </c>
      <c r="E34" s="182" t="s">
        <v>456</v>
      </c>
    </row>
    <row r="35" spans="1:8" ht="15" customHeight="1">
      <c r="A35" s="809" t="s">
        <v>457</v>
      </c>
      <c r="B35" s="810">
        <f>SUBTOTAL(9,B33:B34)</f>
        <v>0</v>
      </c>
      <c r="C35" s="811">
        <f>SUBTOTAL(9,C33:C34)</f>
        <v>0</v>
      </c>
      <c r="D35" s="810">
        <f>SUBTOTAL(9,D33:D34)</f>
        <v>0</v>
      </c>
      <c r="E35" s="812" t="s">
        <v>458</v>
      </c>
      <c r="F35" s="169"/>
    </row>
    <row r="36" spans="1:8" ht="15" customHeight="1">
      <c r="A36" s="408"/>
      <c r="B36" s="399"/>
      <c r="C36" s="400"/>
      <c r="D36" s="400"/>
    </row>
    <row r="37" spans="1:8" ht="15" customHeight="1">
      <c r="A37" s="1092" t="s">
        <v>459</v>
      </c>
      <c r="B37" s="1092"/>
      <c r="C37" s="1092"/>
      <c r="D37" s="1092"/>
      <c r="E37" s="409"/>
    </row>
    <row r="38" spans="1:8" ht="15" customHeight="1">
      <c r="A38" s="1092"/>
      <c r="B38" s="1092"/>
      <c r="C38" s="1092"/>
      <c r="D38" s="1092"/>
      <c r="E38" s="409"/>
    </row>
    <row r="39" spans="1:8" ht="15" customHeight="1">
      <c r="A39" s="1092"/>
      <c r="B39" s="1092"/>
      <c r="C39" s="1092"/>
      <c r="D39" s="1092"/>
      <c r="E39" s="409"/>
    </row>
    <row r="40" spans="1:8" ht="15" customHeight="1">
      <c r="A40" s="1092"/>
      <c r="B40" s="1092"/>
      <c r="C40" s="1092"/>
      <c r="D40" s="1092"/>
      <c r="E40" s="409"/>
    </row>
    <row r="41" spans="1:8" ht="15" customHeight="1">
      <c r="A41" s="398"/>
      <c r="B41" s="399"/>
      <c r="C41" s="400"/>
      <c r="D41" s="400"/>
    </row>
    <row r="42" spans="1:8" ht="15" customHeight="1">
      <c r="A42" s="398" t="s">
        <v>460</v>
      </c>
      <c r="B42" s="399"/>
      <c r="C42" s="400"/>
      <c r="D42" s="400"/>
    </row>
    <row r="43" spans="1:8" s="174" customFormat="1" ht="15" customHeight="1">
      <c r="A43" s="174" t="s">
        <v>461</v>
      </c>
      <c r="B43" s="401">
        <v>326066.53633999964</v>
      </c>
      <c r="C43" s="401">
        <v>305360.25094</v>
      </c>
      <c r="D43" s="401">
        <v>300000</v>
      </c>
      <c r="E43" s="182" t="s">
        <v>462</v>
      </c>
      <c r="F43" s="168"/>
    </row>
    <row r="44" spans="1:8" ht="15" customHeight="1">
      <c r="A44" s="814" t="s">
        <v>463</v>
      </c>
      <c r="B44" s="815">
        <f>SUBTOTAL(9,B43:B43)</f>
        <v>326066.53633999964</v>
      </c>
      <c r="C44" s="815">
        <f>SUBTOTAL(9,C43:C43)</f>
        <v>305360.25094</v>
      </c>
      <c r="D44" s="815">
        <f>SUBTOTAL(9,D43:D43)</f>
        <v>300000</v>
      </c>
      <c r="E44" s="812" t="s">
        <v>464</v>
      </c>
    </row>
    <row r="45" spans="1:8" s="174" customFormat="1" ht="15" customHeight="1">
      <c r="A45" s="410" t="s">
        <v>465</v>
      </c>
      <c r="B45" s="401">
        <v>963100.32988999772</v>
      </c>
      <c r="C45" s="401">
        <v>1063794.9416699954</v>
      </c>
      <c r="D45" s="401">
        <v>1100000</v>
      </c>
      <c r="E45" s="182" t="s">
        <v>466</v>
      </c>
      <c r="F45" s="168"/>
    </row>
    <row r="46" spans="1:8" s="174" customFormat="1" ht="15" customHeight="1">
      <c r="A46" s="410" t="s">
        <v>467</v>
      </c>
      <c r="B46" s="401">
        <v>161188.56481000001</v>
      </c>
      <c r="C46" s="401">
        <v>171383.48838999998</v>
      </c>
      <c r="D46" s="401">
        <v>160000</v>
      </c>
      <c r="E46" s="182" t="s">
        <v>468</v>
      </c>
      <c r="F46" s="168"/>
      <c r="H46" s="402"/>
    </row>
    <row r="47" spans="1:8" s="174" customFormat="1" ht="15" customHeight="1">
      <c r="A47" s="814" t="s">
        <v>469</v>
      </c>
      <c r="B47" s="815">
        <f>SUBTOTAL(9,B45:B46)</f>
        <v>1124288.8946999977</v>
      </c>
      <c r="C47" s="815">
        <f>SUBTOTAL(9,C45:C46)</f>
        <v>1235178.4300599955</v>
      </c>
      <c r="D47" s="815">
        <f>SUBTOTAL(9,D45:D46)</f>
        <v>1260000</v>
      </c>
      <c r="E47" s="812" t="s">
        <v>470</v>
      </c>
      <c r="F47" s="168"/>
    </row>
    <row r="48" spans="1:8" ht="15" customHeight="1">
      <c r="A48" s="809" t="s">
        <v>471</v>
      </c>
      <c r="B48" s="810">
        <f>SUBTOTAL(9,B43:B47)</f>
        <v>1450355.4310399974</v>
      </c>
      <c r="C48" s="811">
        <f>SUBTOTAL(9,C43:C47)</f>
        <v>1540538.6809999954</v>
      </c>
      <c r="D48" s="810">
        <f>SUBTOTAL(9,D43:D47)</f>
        <v>1560000</v>
      </c>
      <c r="E48" s="812" t="s">
        <v>472</v>
      </c>
    </row>
    <row r="49" spans="1:10" ht="15" customHeight="1">
      <c r="A49" s="404"/>
      <c r="B49" s="399"/>
      <c r="C49" s="400"/>
      <c r="D49" s="400"/>
    </row>
    <row r="50" spans="1:10" s="172" customFormat="1" ht="41.45" customHeight="1">
      <c r="A50" s="1091" t="s">
        <v>473</v>
      </c>
      <c r="B50" s="1091"/>
      <c r="C50" s="1091"/>
      <c r="D50" s="1091"/>
      <c r="E50" s="945"/>
      <c r="F50" s="168"/>
    </row>
    <row r="51" spans="1:10" s="172" customFormat="1" ht="12.75">
      <c r="A51" s="945"/>
      <c r="B51" s="945"/>
      <c r="C51" s="945"/>
      <c r="D51" s="945"/>
      <c r="E51" s="945"/>
      <c r="F51" s="168"/>
    </row>
    <row r="52" spans="1:10" s="172" customFormat="1" ht="12.75">
      <c r="A52" s="945"/>
      <c r="B52" s="945"/>
      <c r="C52" s="945"/>
      <c r="D52" s="945"/>
      <c r="E52" s="945"/>
      <c r="F52" s="168"/>
    </row>
    <row r="53" spans="1:10" s="174" customFormat="1" ht="15" customHeight="1">
      <c r="A53" s="398" t="s">
        <v>474</v>
      </c>
      <c r="B53" s="400"/>
      <c r="C53" s="400"/>
      <c r="D53" s="400"/>
      <c r="E53" s="182"/>
      <c r="F53" s="168"/>
    </row>
    <row r="54" spans="1:10" s="174" customFormat="1" ht="15" customHeight="1">
      <c r="A54" s="174" t="s">
        <v>475</v>
      </c>
      <c r="B54" s="401">
        <v>534.97270000000003</v>
      </c>
      <c r="C54" s="401">
        <v>47.578380000000003</v>
      </c>
      <c r="D54" s="401">
        <v>300</v>
      </c>
      <c r="E54" s="182" t="s">
        <v>476</v>
      </c>
      <c r="F54" s="168"/>
    </row>
    <row r="55" spans="1:10" s="174" customFormat="1" ht="15" customHeight="1">
      <c r="A55" s="402" t="s">
        <v>477</v>
      </c>
      <c r="B55" s="401">
        <v>155.14593000000002</v>
      </c>
      <c r="C55" s="401">
        <v>306.67430000000002</v>
      </c>
      <c r="D55" s="401">
        <v>0</v>
      </c>
      <c r="E55" s="182" t="s">
        <v>478</v>
      </c>
      <c r="F55" s="168"/>
    </row>
    <row r="56" spans="1:10" s="174" customFormat="1" ht="15" customHeight="1">
      <c r="A56" s="814" t="s">
        <v>479</v>
      </c>
      <c r="B56" s="815">
        <f>SUBTOTAL(9,B54:B55)</f>
        <v>690.11863000000005</v>
      </c>
      <c r="C56" s="815">
        <f t="shared" ref="C56:D56" si="0">SUBTOTAL(9,C54:C55)</f>
        <v>354.25268</v>
      </c>
      <c r="D56" s="815">
        <f t="shared" si="0"/>
        <v>300</v>
      </c>
      <c r="E56" s="812" t="s">
        <v>480</v>
      </c>
      <c r="F56" s="168"/>
    </row>
    <row r="57" spans="1:10" s="174" customFormat="1" ht="15" customHeight="1">
      <c r="A57" s="174" t="s">
        <v>481</v>
      </c>
      <c r="B57" s="401">
        <v>13237.433530000002</v>
      </c>
      <c r="C57" s="401">
        <v>20744.562809999999</v>
      </c>
      <c r="D57" s="401">
        <v>20000</v>
      </c>
      <c r="E57" s="182" t="s">
        <v>482</v>
      </c>
      <c r="F57" s="168"/>
    </row>
    <row r="58" spans="1:10" s="174" customFormat="1" ht="15" customHeight="1">
      <c r="A58" s="174" t="s">
        <v>483</v>
      </c>
      <c r="B58" s="401">
        <v>127261.37624</v>
      </c>
      <c r="C58" s="401">
        <v>126999.90909000003</v>
      </c>
      <c r="D58" s="401">
        <v>130000</v>
      </c>
      <c r="E58" s="182" t="s">
        <v>484</v>
      </c>
      <c r="F58" s="168"/>
    </row>
    <row r="59" spans="1:10" s="174" customFormat="1" ht="15" customHeight="1">
      <c r="A59" s="174" t="s">
        <v>485</v>
      </c>
      <c r="B59" s="401">
        <v>13039.415220000008</v>
      </c>
      <c r="C59" s="401">
        <v>34960.05644</v>
      </c>
      <c r="D59" s="401">
        <v>10000</v>
      </c>
      <c r="E59" s="182" t="s">
        <v>486</v>
      </c>
      <c r="F59" s="168"/>
    </row>
    <row r="60" spans="1:10" s="174" customFormat="1" ht="15" customHeight="1">
      <c r="A60" s="174" t="s">
        <v>487</v>
      </c>
      <c r="B60" s="401">
        <v>97176.504170000102</v>
      </c>
      <c r="C60" s="401">
        <v>106566.0367</v>
      </c>
      <c r="D60" s="401">
        <v>100000</v>
      </c>
      <c r="E60" s="182" t="s">
        <v>488</v>
      </c>
      <c r="F60" s="168"/>
    </row>
    <row r="61" spans="1:10" s="174" customFormat="1" ht="15" customHeight="1">
      <c r="A61" s="816" t="s">
        <v>489</v>
      </c>
      <c r="B61" s="815">
        <f>SUBTOTAL(9,B57:B60)</f>
        <v>250714.7291600001</v>
      </c>
      <c r="C61" s="815">
        <f>SUBTOTAL(9,C57:C60)</f>
        <v>289270.56504000002</v>
      </c>
      <c r="D61" s="815">
        <f>SUBTOTAL(9,D57:D60)</f>
        <v>260000</v>
      </c>
      <c r="E61" s="812" t="s">
        <v>490</v>
      </c>
      <c r="F61" s="168"/>
    </row>
    <row r="62" spans="1:10" s="174" customFormat="1" ht="15" customHeight="1">
      <c r="A62" s="817" t="s">
        <v>491</v>
      </c>
      <c r="B62" s="818">
        <v>260781.04034999918</v>
      </c>
      <c r="C62" s="818">
        <v>226724.56702000322</v>
      </c>
      <c r="D62" s="818">
        <v>270000</v>
      </c>
      <c r="E62" s="819" t="s">
        <v>492</v>
      </c>
      <c r="F62" s="169"/>
      <c r="J62" s="334"/>
    </row>
    <row r="63" spans="1:10" s="174" customFormat="1" ht="15" customHeight="1">
      <c r="A63" s="174" t="s">
        <v>493</v>
      </c>
      <c r="B63" s="401">
        <v>135158.91118000002</v>
      </c>
      <c r="C63" s="401">
        <v>88335.885230000014</v>
      </c>
      <c r="D63" s="401">
        <v>130000</v>
      </c>
      <c r="E63" s="182" t="s">
        <v>494</v>
      </c>
      <c r="F63" s="168"/>
    </row>
    <row r="64" spans="1:10" s="174" customFormat="1" ht="15" customHeight="1">
      <c r="A64" s="816" t="s">
        <v>495</v>
      </c>
      <c r="B64" s="815">
        <f>SUBTOTAL(9,B62:B63)</f>
        <v>395939.95152999921</v>
      </c>
      <c r="C64" s="815">
        <f>SUBTOTAL(9,C62:C63)</f>
        <v>315060.45225000323</v>
      </c>
      <c r="D64" s="815">
        <f>SUBTOTAL(9,D62:D63)</f>
        <v>400000</v>
      </c>
      <c r="E64" s="812" t="s">
        <v>496</v>
      </c>
      <c r="F64" s="168"/>
      <c r="J64" s="334"/>
    </row>
    <row r="65" spans="1:12" s="174" customFormat="1" ht="15" customHeight="1">
      <c r="A65" s="174" t="s">
        <v>497</v>
      </c>
      <c r="B65" s="401">
        <v>17413.885630000019</v>
      </c>
      <c r="C65" s="401">
        <v>13109.338819999983</v>
      </c>
      <c r="D65" s="401">
        <v>15000</v>
      </c>
      <c r="E65" s="182" t="s">
        <v>498</v>
      </c>
      <c r="F65" s="168"/>
    </row>
    <row r="66" spans="1:12" s="174" customFormat="1" ht="15" customHeight="1">
      <c r="A66" s="174" t="s">
        <v>499</v>
      </c>
      <c r="B66" s="401">
        <v>10431.71846</v>
      </c>
      <c r="C66" s="401">
        <v>27885.358929999995</v>
      </c>
      <c r="D66" s="401">
        <v>10000</v>
      </c>
      <c r="E66" s="182" t="s">
        <v>500</v>
      </c>
      <c r="F66" s="168"/>
    </row>
    <row r="67" spans="1:12" s="174" customFormat="1" ht="15" customHeight="1">
      <c r="A67" s="816" t="s">
        <v>501</v>
      </c>
      <c r="B67" s="815">
        <f>SUBTOTAL(9,B65:B66)</f>
        <v>27845.604090000019</v>
      </c>
      <c r="C67" s="815">
        <f>SUBTOTAL(9,C65:C66)</f>
        <v>40994.697749999978</v>
      </c>
      <c r="D67" s="815">
        <f>SUBTOTAL(9,D65:D66)</f>
        <v>25000</v>
      </c>
      <c r="E67" s="812" t="s">
        <v>502</v>
      </c>
      <c r="F67" s="168"/>
    </row>
    <row r="68" spans="1:12" s="174" customFormat="1" ht="15" customHeight="1">
      <c r="B68" s="400"/>
      <c r="C68" s="400"/>
      <c r="D68" s="400"/>
      <c r="E68" s="182"/>
      <c r="F68" s="168"/>
    </row>
    <row r="69" spans="1:12" s="174" customFormat="1" ht="15" customHeight="1">
      <c r="A69" s="411" t="s">
        <v>503</v>
      </c>
      <c r="B69" s="412">
        <f>SUBTOTAL(9,B54:B68)</f>
        <v>675190.40340999933</v>
      </c>
      <c r="C69" s="412">
        <f t="shared" ref="C69:D69" si="1">SUBTOTAL(9,C54:C68)</f>
        <v>645679.96772000322</v>
      </c>
      <c r="D69" s="412">
        <f t="shared" si="1"/>
        <v>685300</v>
      </c>
      <c r="E69" s="1033" t="s">
        <v>504</v>
      </c>
      <c r="F69" s="168"/>
      <c r="H69" s="977"/>
    </row>
    <row r="70" spans="1:12" s="174" customFormat="1" ht="15" customHeight="1">
      <c r="A70" s="398"/>
      <c r="B70" s="399"/>
      <c r="C70" s="400"/>
      <c r="D70" s="400"/>
      <c r="E70" s="182"/>
      <c r="F70" s="168"/>
    </row>
    <row r="71" spans="1:12" s="174" customFormat="1" ht="14.25">
      <c r="A71" s="1091" t="s">
        <v>505</v>
      </c>
      <c r="B71" s="1091"/>
      <c r="C71" s="1091"/>
      <c r="D71" s="1091"/>
      <c r="E71" s="945"/>
      <c r="F71" s="168"/>
    </row>
    <row r="72" spans="1:12" s="174" customFormat="1" ht="16.350000000000001" customHeight="1">
      <c r="A72" s="1091"/>
      <c r="B72" s="1091"/>
      <c r="C72" s="1091"/>
      <c r="D72" s="1091"/>
      <c r="E72" s="945"/>
      <c r="F72" s="168"/>
    </row>
    <row r="73" spans="1:12" s="174" customFormat="1" ht="14.25">
      <c r="A73" s="945"/>
      <c r="B73" s="945"/>
      <c r="C73" s="945"/>
      <c r="D73" s="945"/>
      <c r="E73" s="945"/>
      <c r="F73" s="168"/>
      <c r="J73" s="977"/>
    </row>
    <row r="74" spans="1:12" s="174" customFormat="1" ht="16.5">
      <c r="A74" s="783" t="s">
        <v>506</v>
      </c>
      <c r="B74" s="399"/>
      <c r="C74" s="400"/>
      <c r="D74" s="400"/>
      <c r="E74" s="182"/>
      <c r="F74" s="204"/>
      <c r="J74" s="977"/>
    </row>
    <row r="75" spans="1:12" s="174" customFormat="1" ht="15" customHeight="1">
      <c r="A75" s="942" t="s">
        <v>507</v>
      </c>
      <c r="B75" s="401">
        <v>45166.20458000002</v>
      </c>
      <c r="C75" s="401">
        <v>69869.519129999986</v>
      </c>
      <c r="D75" s="401">
        <v>40000</v>
      </c>
      <c r="E75" s="182" t="s">
        <v>508</v>
      </c>
      <c r="F75" s="204"/>
      <c r="J75" s="977"/>
    </row>
    <row r="76" spans="1:12" s="174" customFormat="1" ht="15" customHeight="1">
      <c r="A76" s="820" t="s">
        <v>509</v>
      </c>
      <c r="B76" s="810">
        <f>SUBTOTAL(9,B75:B75)</f>
        <v>45166.20458000002</v>
      </c>
      <c r="C76" s="810">
        <f>SUBTOTAL(9,C75:C75)</f>
        <v>69869.519129999986</v>
      </c>
      <c r="D76" s="810">
        <f>SUBTOTAL(9,D75:D75)</f>
        <v>40000</v>
      </c>
      <c r="E76" s="812" t="s">
        <v>510</v>
      </c>
      <c r="F76" s="204"/>
    </row>
    <row r="77" spans="1:12" s="174" customFormat="1" ht="15" customHeight="1">
      <c r="A77" s="413"/>
      <c r="B77" s="399"/>
      <c r="C77" s="400"/>
      <c r="D77" s="400"/>
      <c r="E77" s="182"/>
      <c r="F77" s="168"/>
    </row>
    <row r="78" spans="1:12" s="174" customFormat="1" ht="30" customHeight="1">
      <c r="A78" s="1091" t="s">
        <v>511</v>
      </c>
      <c r="B78" s="1091"/>
      <c r="C78" s="1091"/>
      <c r="D78" s="1091"/>
      <c r="E78" s="414"/>
      <c r="F78" s="168"/>
    </row>
    <row r="79" spans="1:12" s="174" customFormat="1" ht="15" customHeight="1">
      <c r="A79" s="415"/>
      <c r="B79" s="399"/>
      <c r="C79" s="400"/>
      <c r="D79" s="400"/>
      <c r="E79" s="182"/>
      <c r="F79" s="168"/>
      <c r="I79" s="977"/>
    </row>
    <row r="80" spans="1:12" s="174" customFormat="1" ht="15" customHeight="1">
      <c r="A80" s="416" t="s">
        <v>512</v>
      </c>
      <c r="B80" s="810">
        <f>SUBTOTAL(9,B43:B78)</f>
        <v>2170712.0390299968</v>
      </c>
      <c r="C80" s="810">
        <f>SUBTOTAL(9,C43:C78)</f>
        <v>2256088.1678499989</v>
      </c>
      <c r="D80" s="810">
        <f>SUBTOTAL(9,D43:D78)</f>
        <v>2285300</v>
      </c>
      <c r="E80" s="812" t="s">
        <v>513</v>
      </c>
      <c r="F80" s="169"/>
      <c r="J80" s="977"/>
      <c r="L80" s="977"/>
    </row>
    <row r="81" spans="1:6" s="174" customFormat="1" ht="15" customHeight="1">
      <c r="A81" s="225"/>
      <c r="B81" s="399"/>
      <c r="C81" s="400"/>
      <c r="D81" s="400"/>
      <c r="E81" s="182"/>
      <c r="F81" s="168"/>
    </row>
    <row r="82" spans="1:6" ht="15" customHeight="1">
      <c r="A82" s="398" t="s">
        <v>514</v>
      </c>
      <c r="B82" s="399"/>
      <c r="C82" s="400"/>
      <c r="D82" s="400"/>
    </row>
    <row r="83" spans="1:6" ht="15" customHeight="1">
      <c r="B83" s="417"/>
      <c r="C83" s="418"/>
      <c r="D83" s="418"/>
      <c r="E83" s="184"/>
    </row>
    <row r="84" spans="1:6" ht="15" customHeight="1">
      <c r="A84" s="398" t="s">
        <v>515</v>
      </c>
      <c r="B84" s="399"/>
      <c r="C84" s="400"/>
      <c r="D84" s="400"/>
    </row>
    <row r="85" spans="1:6" ht="15" customHeight="1">
      <c r="A85" s="174" t="s">
        <v>516</v>
      </c>
      <c r="B85" s="401">
        <v>136908.64284999997</v>
      </c>
      <c r="C85" s="401">
        <v>132356.96728999927</v>
      </c>
      <c r="D85" s="401">
        <v>130000</v>
      </c>
      <c r="E85" s="182" t="s">
        <v>517</v>
      </c>
    </row>
    <row r="86" spans="1:6" ht="15" customHeight="1">
      <c r="A86" s="174" t="s">
        <v>518</v>
      </c>
      <c r="B86" s="401">
        <v>26890.686940000032</v>
      </c>
      <c r="C86" s="401">
        <v>27649.86836000004</v>
      </c>
      <c r="D86" s="401">
        <v>30000</v>
      </c>
      <c r="E86" s="182" t="s">
        <v>519</v>
      </c>
    </row>
    <row r="87" spans="1:6" ht="15" customHeight="1">
      <c r="A87" s="174" t="s">
        <v>520</v>
      </c>
      <c r="B87" s="401">
        <v>12164.572790000022</v>
      </c>
      <c r="C87" s="401">
        <v>11789.40694999999</v>
      </c>
      <c r="D87" s="401">
        <v>10000</v>
      </c>
      <c r="E87" s="182" t="s">
        <v>521</v>
      </c>
    </row>
    <row r="88" spans="1:6" ht="15" customHeight="1">
      <c r="A88" s="174" t="s">
        <v>522</v>
      </c>
      <c r="B88" s="401">
        <v>51880.276359999945</v>
      </c>
      <c r="C88" s="401">
        <v>95692.821110000295</v>
      </c>
      <c r="D88" s="401">
        <v>50000</v>
      </c>
      <c r="E88" s="182" t="s">
        <v>523</v>
      </c>
    </row>
    <row r="89" spans="1:6" ht="15" customHeight="1">
      <c r="A89" s="174" t="s">
        <v>524</v>
      </c>
      <c r="B89" s="401">
        <v>178570.33296000006</v>
      </c>
      <c r="C89" s="401">
        <v>198597.94979000013</v>
      </c>
      <c r="D89" s="401">
        <v>180000</v>
      </c>
      <c r="E89" s="182" t="s">
        <v>525</v>
      </c>
    </row>
    <row r="90" spans="1:6" ht="15" customHeight="1">
      <c r="A90" s="809" t="s">
        <v>526</v>
      </c>
      <c r="B90" s="810">
        <f>SUBTOTAL(9,B85:B89)</f>
        <v>406414.51190000004</v>
      </c>
      <c r="C90" s="811">
        <f>SUBTOTAL(9,C85:C89)</f>
        <v>466087.01349999977</v>
      </c>
      <c r="D90" s="810">
        <f>SUBTOTAL(9,D85:D89)</f>
        <v>400000</v>
      </c>
      <c r="E90" s="812" t="s">
        <v>527</v>
      </c>
    </row>
    <row r="91" spans="1:6" ht="15" customHeight="1">
      <c r="A91" s="404"/>
      <c r="B91" s="399"/>
      <c r="C91" s="400"/>
      <c r="D91" s="400"/>
    </row>
    <row r="92" spans="1:6" ht="15" customHeight="1">
      <c r="A92" s="398" t="s">
        <v>528</v>
      </c>
      <c r="B92" s="398"/>
      <c r="C92" s="398"/>
      <c r="D92" s="398"/>
      <c r="E92" s="419"/>
    </row>
    <row r="93" spans="1:6" ht="15" customHeight="1">
      <c r="A93" s="404"/>
      <c r="B93" s="399"/>
      <c r="C93" s="400"/>
      <c r="D93" s="400"/>
    </row>
    <row r="94" spans="1:6" ht="15" customHeight="1">
      <c r="A94" s="398" t="s">
        <v>529</v>
      </c>
      <c r="B94" s="399"/>
      <c r="C94" s="400"/>
      <c r="D94" s="400"/>
    </row>
    <row r="95" spans="1:6" ht="17.25" customHeight="1">
      <c r="A95" s="174" t="s">
        <v>530</v>
      </c>
      <c r="B95" s="401">
        <v>189079.35450999995</v>
      </c>
      <c r="C95" s="401">
        <v>168483.58046999999</v>
      </c>
      <c r="D95" s="401">
        <v>190000</v>
      </c>
      <c r="E95" s="182" t="s">
        <v>531</v>
      </c>
    </row>
    <row r="96" spans="1:6" ht="15" customHeight="1">
      <c r="A96" s="174" t="s">
        <v>532</v>
      </c>
      <c r="B96" s="401">
        <v>9568.909540000006</v>
      </c>
      <c r="C96" s="401">
        <v>15254.760640000002</v>
      </c>
      <c r="D96" s="401">
        <v>10000</v>
      </c>
      <c r="E96" s="182" t="s">
        <v>531</v>
      </c>
    </row>
    <row r="97" spans="1:7" ht="15" customHeight="1">
      <c r="A97" s="174" t="s">
        <v>533</v>
      </c>
      <c r="B97" s="401">
        <v>120944.93029999996</v>
      </c>
      <c r="C97" s="401">
        <v>101397.80048000001</v>
      </c>
      <c r="D97" s="401">
        <v>110000</v>
      </c>
      <c r="E97" s="182" t="s">
        <v>534</v>
      </c>
      <c r="F97" s="169"/>
    </row>
    <row r="98" spans="1:7" ht="15" customHeight="1">
      <c r="A98" s="174" t="s">
        <v>535</v>
      </c>
      <c r="B98" s="401">
        <v>23900.586759999926</v>
      </c>
      <c r="C98" s="401">
        <v>28749.95670999994</v>
      </c>
      <c r="D98" s="401">
        <v>25000</v>
      </c>
      <c r="E98" s="182" t="s">
        <v>536</v>
      </c>
    </row>
    <row r="99" spans="1:7" ht="15" customHeight="1">
      <c r="A99" s="174" t="s">
        <v>537</v>
      </c>
      <c r="B99" s="401">
        <v>15692.069469999999</v>
      </c>
      <c r="C99" s="401">
        <v>4797.0406700000003</v>
      </c>
      <c r="D99" s="401">
        <v>15000</v>
      </c>
      <c r="E99" s="182" t="s">
        <v>538</v>
      </c>
    </row>
    <row r="100" spans="1:7" ht="15" customHeight="1">
      <c r="A100" s="809" t="s">
        <v>539</v>
      </c>
      <c r="B100" s="810">
        <f>SUBTOTAL(9,B95:B99)</f>
        <v>359185.85057999979</v>
      </c>
      <c r="C100" s="811">
        <f>SUBTOTAL(9,C95:C99)</f>
        <v>318683.13896999997</v>
      </c>
      <c r="D100" s="810">
        <f>SUBTOTAL(9,D95:D99)</f>
        <v>350000</v>
      </c>
      <c r="E100" s="812" t="s">
        <v>540</v>
      </c>
    </row>
    <row r="101" spans="1:7" ht="15" customHeight="1">
      <c r="A101" s="404"/>
      <c r="B101" s="399"/>
      <c r="C101" s="400"/>
      <c r="D101" s="400"/>
      <c r="F101" s="169"/>
    </row>
    <row r="102" spans="1:7" ht="15" customHeight="1">
      <c r="A102" s="809" t="s">
        <v>541</v>
      </c>
      <c r="B102" s="810">
        <f>SUBTOTAL(9,B85:B100)</f>
        <v>765600.36248000001</v>
      </c>
      <c r="C102" s="811">
        <f>SUBTOTAL(9,C85:C100)</f>
        <v>784770.15246999974</v>
      </c>
      <c r="D102" s="810">
        <f>SUBTOTAL(9,D85:D100)</f>
        <v>750000</v>
      </c>
      <c r="E102" s="812" t="s">
        <v>542</v>
      </c>
    </row>
    <row r="103" spans="1:7" ht="15" customHeight="1">
      <c r="A103" s="174"/>
      <c r="B103" s="399"/>
      <c r="C103" s="821"/>
      <c r="D103" s="400"/>
    </row>
    <row r="104" spans="1:7" ht="15" customHeight="1">
      <c r="A104" s="398" t="s">
        <v>18</v>
      </c>
      <c r="B104" s="399"/>
      <c r="C104" s="400"/>
      <c r="D104" s="400"/>
    </row>
    <row r="105" spans="1:7" ht="15" customHeight="1">
      <c r="A105" s="7" t="s">
        <v>543</v>
      </c>
      <c r="B105" s="400">
        <v>0</v>
      </c>
      <c r="C105" s="400">
        <v>0</v>
      </c>
      <c r="D105" s="400">
        <v>0</v>
      </c>
      <c r="E105" s="182" t="s">
        <v>544</v>
      </c>
      <c r="G105" s="948"/>
    </row>
    <row r="106" spans="1:7" ht="15" customHeight="1">
      <c r="A106" s="978" t="s">
        <v>545</v>
      </c>
      <c r="B106" s="400">
        <v>76609.55925000002</v>
      </c>
      <c r="C106" s="400">
        <v>59128.947869999989</v>
      </c>
      <c r="D106" s="400">
        <v>70000</v>
      </c>
      <c r="E106" s="182" t="s">
        <v>546</v>
      </c>
    </row>
    <row r="107" spans="1:7" ht="15" customHeight="1">
      <c r="A107" s="978" t="s">
        <v>547</v>
      </c>
      <c r="B107" s="400">
        <v>4.0322199999999855</v>
      </c>
      <c r="C107" s="400">
        <v>657.51239999999996</v>
      </c>
      <c r="D107" s="400">
        <v>0</v>
      </c>
      <c r="E107" s="182" t="s">
        <v>546</v>
      </c>
    </row>
    <row r="108" spans="1:7" ht="15" customHeight="1">
      <c r="A108" s="174" t="s">
        <v>548</v>
      </c>
      <c r="B108" s="400">
        <v>0</v>
      </c>
      <c r="C108" s="400">
        <v>0</v>
      </c>
      <c r="D108" s="400">
        <v>0</v>
      </c>
      <c r="E108" s="182" t="s">
        <v>549</v>
      </c>
    </row>
    <row r="109" spans="1:7" ht="15" customHeight="1">
      <c r="A109" s="809" t="s">
        <v>550</v>
      </c>
      <c r="B109" s="810">
        <f>SUBTOTAL(9,B105:B108)</f>
        <v>76613.591470000014</v>
      </c>
      <c r="C109" s="811">
        <f>SUBTOTAL(9,C105:C108)</f>
        <v>59786.460269999989</v>
      </c>
      <c r="D109" s="810">
        <f>SUBTOTAL(9,D105:D108)</f>
        <v>70000</v>
      </c>
      <c r="E109" s="812" t="s">
        <v>551</v>
      </c>
    </row>
    <row r="110" spans="1:7" ht="15" customHeight="1">
      <c r="A110" s="404"/>
      <c r="B110" s="405"/>
      <c r="C110" s="406"/>
      <c r="D110" s="405"/>
    </row>
    <row r="111" spans="1:7" ht="15" customHeight="1">
      <c r="A111" s="398" t="s">
        <v>552</v>
      </c>
      <c r="B111" s="399"/>
      <c r="C111" s="400"/>
      <c r="D111" s="400"/>
    </row>
    <row r="112" spans="1:7" ht="15" customHeight="1">
      <c r="A112" s="174" t="s">
        <v>553</v>
      </c>
      <c r="B112" s="400">
        <v>0</v>
      </c>
      <c r="C112" s="400">
        <v>0</v>
      </c>
      <c r="D112" s="400">
        <v>0</v>
      </c>
      <c r="E112" s="182" t="s">
        <v>554</v>
      </c>
    </row>
    <row r="113" spans="1:6" ht="15" customHeight="1">
      <c r="A113" s="174" t="s">
        <v>555</v>
      </c>
      <c r="B113" s="400">
        <v>0</v>
      </c>
      <c r="C113" s="400">
        <v>0</v>
      </c>
      <c r="D113" s="400">
        <v>0</v>
      </c>
      <c r="E113" s="182" t="s">
        <v>556</v>
      </c>
    </row>
    <row r="114" spans="1:6" ht="15" customHeight="1">
      <c r="A114" s="174" t="s">
        <v>557</v>
      </c>
      <c r="B114" s="400">
        <v>0</v>
      </c>
      <c r="C114" s="400">
        <v>0</v>
      </c>
      <c r="D114" s="400">
        <v>0</v>
      </c>
      <c r="E114" s="182" t="s">
        <v>558</v>
      </c>
      <c r="F114" s="169"/>
    </row>
    <row r="115" spans="1:6" ht="15" customHeight="1">
      <c r="A115" s="809" t="s">
        <v>559</v>
      </c>
      <c r="B115" s="810">
        <f>SUBTOTAL(9,B112:B114)</f>
        <v>0</v>
      </c>
      <c r="C115" s="811">
        <f>SUBTOTAL(9,C112:C114)</f>
        <v>0</v>
      </c>
      <c r="D115" s="810">
        <f>SUBTOTAL(9,D112:D114)</f>
        <v>0</v>
      </c>
      <c r="E115" s="812" t="s">
        <v>560</v>
      </c>
    </row>
    <row r="116" spans="1:6" ht="27.6" customHeight="1">
      <c r="A116" s="822"/>
      <c r="B116" s="399"/>
      <c r="C116" s="400"/>
      <c r="D116" s="400"/>
    </row>
    <row r="117" spans="1:6" ht="15" customHeight="1">
      <c r="A117" s="1091" t="s">
        <v>561</v>
      </c>
      <c r="B117" s="1091"/>
      <c r="C117" s="1091"/>
      <c r="D117" s="1091"/>
      <c r="E117" s="945"/>
    </row>
    <row r="118" spans="1:6" ht="15" customHeight="1">
      <c r="A118" s="404"/>
      <c r="B118" s="405"/>
      <c r="C118" s="406"/>
      <c r="D118" s="405"/>
    </row>
    <row r="119" spans="1:6" ht="15" customHeight="1">
      <c r="A119" s="823" t="s">
        <v>20</v>
      </c>
      <c r="B119" s="824">
        <f>SUBTOTAL(9,B8:B118)</f>
        <v>9474826.4384999964</v>
      </c>
      <c r="C119" s="825">
        <f>SUBTOTAL(9,C8:C118)</f>
        <v>9529688.9229799975</v>
      </c>
      <c r="D119" s="824">
        <f>SUBTOTAL(9,D8:D118)</f>
        <v>9857092</v>
      </c>
      <c r="E119" s="812" t="s">
        <v>562</v>
      </c>
    </row>
    <row r="120" spans="1:6" ht="15" hidden="1" customHeight="1">
      <c r="A120" s="174"/>
      <c r="B120" s="400"/>
      <c r="C120" s="400"/>
      <c r="D120" s="400"/>
    </row>
    <row r="121" spans="1:6" ht="13.35" hidden="1" customHeight="1">
      <c r="A121" s="175" t="s">
        <v>563</v>
      </c>
    </row>
    <row r="122" spans="1:6" ht="13.35" hidden="1" customHeight="1"/>
    <row r="123" spans="1:6" ht="13.35" hidden="1" customHeight="1">
      <c r="A123" s="169" t="s">
        <v>564</v>
      </c>
    </row>
    <row r="124" spans="1:6" ht="13.35" hidden="1" customHeight="1">
      <c r="A124" s="169" t="s">
        <v>565</v>
      </c>
    </row>
    <row r="125" spans="1:6" ht="13.35" hidden="1" customHeight="1">
      <c r="A125" s="169" t="s">
        <v>566</v>
      </c>
    </row>
    <row r="126" spans="1:6" ht="13.35" hidden="1" customHeight="1"/>
    <row r="128" spans="1:6" ht="15" customHeight="1">
      <c r="A128" s="331"/>
      <c r="B128" s="395">
        <f>B6</f>
        <v>45657</v>
      </c>
      <c r="C128" s="396">
        <f>C6</f>
        <v>45291</v>
      </c>
      <c r="D128" s="776" t="s">
        <v>8</v>
      </c>
      <c r="E128" s="243"/>
      <c r="F128" s="204"/>
    </row>
    <row r="129" spans="1:6" ht="15" customHeight="1">
      <c r="A129" s="398" t="s">
        <v>567</v>
      </c>
      <c r="F129" s="169"/>
    </row>
    <row r="130" spans="1:6" ht="15" customHeight="1">
      <c r="A130" s="174" t="s">
        <v>568</v>
      </c>
      <c r="B130" s="174">
        <v>0</v>
      </c>
      <c r="C130" s="174">
        <v>0</v>
      </c>
      <c r="D130" s="174" t="s">
        <v>569</v>
      </c>
      <c r="E130" s="169"/>
      <c r="F130" s="169"/>
    </row>
    <row r="131" spans="1:6" ht="15" customHeight="1">
      <c r="A131" s="174" t="s">
        <v>570</v>
      </c>
      <c r="B131" s="174">
        <v>0</v>
      </c>
      <c r="C131" s="174">
        <v>0</v>
      </c>
      <c r="D131" s="174" t="s">
        <v>571</v>
      </c>
      <c r="E131" s="169"/>
      <c r="F131" s="169"/>
    </row>
    <row r="132" spans="1:6" ht="15" customHeight="1">
      <c r="A132" s="174" t="s">
        <v>572</v>
      </c>
      <c r="B132" s="174">
        <v>0</v>
      </c>
      <c r="C132" s="174">
        <v>0</v>
      </c>
      <c r="D132" s="174" t="s">
        <v>573</v>
      </c>
      <c r="E132" s="169"/>
      <c r="F132" s="169"/>
    </row>
    <row r="133" spans="1:6" ht="15" customHeight="1">
      <c r="A133" s="174" t="s">
        <v>574</v>
      </c>
      <c r="B133" s="174">
        <v>0</v>
      </c>
      <c r="C133" s="174">
        <v>0</v>
      </c>
      <c r="D133" s="174" t="s">
        <v>575</v>
      </c>
      <c r="E133" s="169"/>
      <c r="F133" s="169"/>
    </row>
    <row r="134" spans="1:6" ht="15" customHeight="1">
      <c r="A134" s="174" t="s">
        <v>576</v>
      </c>
      <c r="B134" s="174">
        <v>0</v>
      </c>
      <c r="C134" s="174">
        <v>0</v>
      </c>
      <c r="D134" s="174" t="s">
        <v>577</v>
      </c>
      <c r="E134" s="169"/>
      <c r="F134" s="169"/>
    </row>
    <row r="135" spans="1:6" ht="15" customHeight="1">
      <c r="A135" s="823" t="s">
        <v>578</v>
      </c>
      <c r="B135" s="824">
        <f>SUBTOTAL(9,B130:B134)</f>
        <v>0</v>
      </c>
      <c r="C135" s="825">
        <f>SUBTOTAL(9,C130:C134)</f>
        <v>0</v>
      </c>
      <c r="D135" s="816" t="s">
        <v>579</v>
      </c>
      <c r="E135" s="169"/>
    </row>
    <row r="136" spans="1:6" ht="15" customHeight="1">
      <c r="A136" s="420"/>
    </row>
    <row r="137" spans="1:6" ht="15" customHeight="1">
      <c r="A137" s="169" t="s">
        <v>580</v>
      </c>
    </row>
  </sheetData>
  <sheetProtection selectLockedCells="1"/>
  <mergeCells count="5">
    <mergeCell ref="A117:D117"/>
    <mergeCell ref="A37:D40"/>
    <mergeCell ref="A50:D50"/>
    <mergeCell ref="A71:D72"/>
    <mergeCell ref="A78:D78"/>
  </mergeCells>
  <phoneticPr fontId="18" type="noConversion"/>
  <pageMargins left="0.59055118110236227" right="0.39370078740157483" top="0.59055118110236227" bottom="0.78740157480314965" header="0.51181102362204722" footer="0.51181102362204722"/>
  <pageSetup paperSize="9" scale="61" fitToHeight="0" orientation="portrait" r:id="rId1"/>
  <headerFooter alignWithMargins="0">
    <oddFooter>&amp;R&amp;D &amp;T</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11">
    <pageSetUpPr fitToPage="1"/>
  </sheetPr>
  <dimension ref="A2:J80"/>
  <sheetViews>
    <sheetView topLeftCell="A59" zoomScale="87" zoomScaleNormal="87" workbookViewId="0">
      <selection activeCell="E23" sqref="E23"/>
    </sheetView>
  </sheetViews>
  <sheetFormatPr baseColWidth="10" defaultColWidth="11.42578125" defaultRowHeight="15" customHeight="1"/>
  <cols>
    <col min="1" max="1" width="57" style="16" customWidth="1"/>
    <col min="2" max="2" width="12.28515625" style="16" customWidth="1"/>
    <col min="3" max="3" width="13.42578125" style="16" customWidth="1"/>
    <col min="4" max="4" width="10.7109375" style="16" bestFit="1" customWidth="1"/>
    <col min="5" max="5" width="12.28515625" style="16" customWidth="1"/>
    <col min="6" max="6" width="11.5703125" style="16" customWidth="1"/>
    <col min="7" max="16384" width="11.42578125" style="16"/>
  </cols>
  <sheetData>
    <row r="2" spans="1:10" ht="15" customHeight="1">
      <c r="A2" s="1" t="str">
        <f>Resultatregnskap!A3</f>
        <v>Virksomhet: Universitetet i Oslo</v>
      </c>
    </row>
    <row r="3" spans="1:10" ht="15" customHeight="1">
      <c r="D3" s="33"/>
    </row>
    <row r="4" spans="1:10" ht="15" customHeight="1">
      <c r="A4" s="325" t="s">
        <v>581</v>
      </c>
      <c r="B4" s="325"/>
      <c r="C4" s="325"/>
      <c r="D4" s="325"/>
      <c r="F4" s="948"/>
      <c r="J4" s="948"/>
    </row>
    <row r="5" spans="1:10" ht="15" customHeight="1">
      <c r="A5" s="90"/>
      <c r="B5" s="90"/>
      <c r="C5" s="90"/>
      <c r="D5" s="90"/>
    </row>
    <row r="6" spans="1:10" ht="15" customHeight="1">
      <c r="A6" s="90" t="s">
        <v>582</v>
      </c>
      <c r="B6" s="90"/>
      <c r="C6" s="90"/>
      <c r="D6" s="90"/>
    </row>
    <row r="7" spans="1:10" ht="15" customHeight="1">
      <c r="A7" s="934" t="s">
        <v>6</v>
      </c>
      <c r="B7" s="370">
        <f>Resultatregnskap!C6</f>
        <v>45657</v>
      </c>
      <c r="C7" s="374">
        <f>Resultatregnskap!D6</f>
        <v>45291</v>
      </c>
      <c r="D7" s="78" t="s">
        <v>8</v>
      </c>
    </row>
    <row r="8" spans="1:10" ht="15" customHeight="1">
      <c r="A8" s="377" t="s">
        <v>583</v>
      </c>
      <c r="B8" s="378">
        <v>4915654.6563599892</v>
      </c>
      <c r="C8" s="378">
        <v>4701627.12402</v>
      </c>
      <c r="D8" s="54" t="s">
        <v>584</v>
      </c>
      <c r="F8" s="948"/>
    </row>
    <row r="9" spans="1:10" ht="15" customHeight="1">
      <c r="A9" s="377" t="s">
        <v>585</v>
      </c>
      <c r="B9" s="378">
        <v>584130.83865999884</v>
      </c>
      <c r="C9" s="378">
        <v>570323.67247999995</v>
      </c>
      <c r="D9" s="54" t="s">
        <v>586</v>
      </c>
    </row>
    <row r="10" spans="1:10" ht="15" customHeight="1">
      <c r="A10" s="377" t="s">
        <v>587</v>
      </c>
      <c r="B10" s="378">
        <v>832231.98049000034</v>
      </c>
      <c r="C10" s="378">
        <v>806320.67460000003</v>
      </c>
      <c r="D10" s="54" t="s">
        <v>588</v>
      </c>
    </row>
    <row r="11" spans="1:10" ht="15" customHeight="1">
      <c r="A11" s="377" t="s">
        <v>589</v>
      </c>
      <c r="B11" s="378">
        <v>463959.91318999877</v>
      </c>
      <c r="C11" s="378">
        <v>364638.80164000002</v>
      </c>
      <c r="D11" s="54" t="s">
        <v>590</v>
      </c>
    </row>
    <row r="12" spans="1:10" ht="15" customHeight="1">
      <c r="A12" s="377" t="s">
        <v>591</v>
      </c>
      <c r="B12" s="378">
        <v>0</v>
      </c>
      <c r="C12" s="378">
        <v>0</v>
      </c>
      <c r="D12" s="54" t="s">
        <v>592</v>
      </c>
    </row>
    <row r="13" spans="1:10" ht="15" customHeight="1">
      <c r="A13" s="377" t="s">
        <v>593</v>
      </c>
      <c r="B13" s="378">
        <v>-221993.64821000001</v>
      </c>
      <c r="C13" s="378">
        <v>-190100.67807999998</v>
      </c>
      <c r="D13" s="54" t="s">
        <v>594</v>
      </c>
    </row>
    <row r="14" spans="1:10" ht="15" customHeight="1">
      <c r="A14" s="379" t="s">
        <v>595</v>
      </c>
      <c r="B14" s="378">
        <v>119683.57312999996</v>
      </c>
      <c r="C14" s="378">
        <v>112174.64174000001</v>
      </c>
      <c r="D14" s="54" t="s">
        <v>596</v>
      </c>
    </row>
    <row r="15" spans="1:10" ht="15" customHeight="1">
      <c r="A15" s="380" t="s">
        <v>597</v>
      </c>
      <c r="B15" s="826">
        <f>SUM(B8:B14)</f>
        <v>6693667.3136199871</v>
      </c>
      <c r="C15" s="827">
        <f>SUM(C8:C14)</f>
        <v>6364984.2364000008</v>
      </c>
      <c r="D15" s="828" t="s">
        <v>598</v>
      </c>
    </row>
    <row r="16" spans="1:10" ht="15" customHeight="1">
      <c r="A16" s="381"/>
      <c r="B16" s="382"/>
      <c r="C16" s="382"/>
      <c r="D16" s="32"/>
    </row>
    <row r="17" spans="1:10" ht="15" customHeight="1">
      <c r="A17" s="381" t="s">
        <v>599</v>
      </c>
      <c r="B17" s="382">
        <v>6648</v>
      </c>
      <c r="C17" s="383">
        <v>6711</v>
      </c>
      <c r="D17" s="55" t="s">
        <v>600</v>
      </c>
    </row>
    <row r="18" spans="1:10" ht="15" customHeight="1">
      <c r="A18" s="381"/>
      <c r="B18" s="382"/>
      <c r="C18" s="383"/>
      <c r="D18" s="55"/>
    </row>
    <row r="19" spans="1:10" ht="15" customHeight="1">
      <c r="A19" s="1037" t="s">
        <v>601</v>
      </c>
      <c r="B19" s="1038"/>
      <c r="C19" s="1038"/>
      <c r="D19" s="1038"/>
      <c r="E19" s="1038"/>
      <c r="F19" s="1038"/>
      <c r="G19" s="1038"/>
      <c r="H19" s="1038"/>
      <c r="I19" s="1038"/>
      <c r="J19" s="1038"/>
    </row>
    <row r="20" spans="1:10" ht="15" customHeight="1">
      <c r="A20" s="1038" t="s">
        <v>602</v>
      </c>
      <c r="B20" s="1038"/>
      <c r="C20" s="1038"/>
      <c r="D20" s="1038"/>
      <c r="E20" s="1038"/>
      <c r="F20" s="1038"/>
      <c r="G20" s="1038"/>
      <c r="H20" s="1038"/>
      <c r="I20" s="1038"/>
      <c r="J20" s="1038"/>
    </row>
    <row r="21" spans="1:10" ht="15" customHeight="1">
      <c r="A21" s="1036"/>
      <c r="B21" s="1039"/>
      <c r="C21" s="1036"/>
      <c r="D21" s="1038"/>
      <c r="E21" s="1038"/>
      <c r="F21" s="1038"/>
      <c r="G21" s="1038"/>
      <c r="H21" s="1038"/>
      <c r="I21" s="1038"/>
      <c r="J21" s="1038"/>
    </row>
    <row r="22" spans="1:10" ht="15" customHeight="1">
      <c r="A22" s="1037" t="s">
        <v>603</v>
      </c>
      <c r="B22" s="1038"/>
      <c r="C22" s="1038"/>
      <c r="D22" s="1038"/>
      <c r="E22" s="1038"/>
      <c r="F22" s="1038"/>
      <c r="G22" s="1038"/>
      <c r="H22" s="1038"/>
      <c r="I22" s="1038"/>
      <c r="J22" s="1038"/>
    </row>
    <row r="23" spans="1:10" ht="15" customHeight="1">
      <c r="A23" s="1038"/>
      <c r="B23" s="1039"/>
      <c r="C23" s="1036"/>
      <c r="D23" s="1038"/>
      <c r="E23" s="1038"/>
      <c r="F23" s="1038"/>
      <c r="G23" s="1038"/>
      <c r="H23" s="1038"/>
      <c r="I23" s="1038"/>
      <c r="J23" s="1038"/>
    </row>
    <row r="24" spans="1:10" ht="15" customHeight="1">
      <c r="A24" s="1037" t="s">
        <v>604</v>
      </c>
      <c r="B24" s="1038"/>
      <c r="C24" s="1038"/>
      <c r="D24" s="1038"/>
      <c r="E24" s="1038"/>
      <c r="F24" s="1038"/>
      <c r="G24" s="1038"/>
      <c r="H24" s="1038"/>
      <c r="I24" s="1038"/>
      <c r="J24" s="1038"/>
    </row>
    <row r="25" spans="1:10" ht="15" customHeight="1">
      <c r="A25" s="1038" t="s">
        <v>605</v>
      </c>
      <c r="B25" s="1038"/>
      <c r="C25" s="1038"/>
      <c r="D25" s="1038"/>
      <c r="E25" s="1038"/>
      <c r="F25" s="1038"/>
      <c r="G25" s="1038"/>
      <c r="H25" s="1038"/>
      <c r="I25" s="1038"/>
      <c r="J25" s="1038"/>
    </row>
    <row r="26" spans="1:10" ht="15" customHeight="1">
      <c r="A26" s="1038" t="s">
        <v>606</v>
      </c>
      <c r="B26" s="1038"/>
      <c r="C26" s="1038"/>
      <c r="D26" s="1038"/>
      <c r="E26" s="1038"/>
      <c r="F26" s="1038"/>
      <c r="G26" s="1038"/>
      <c r="H26" s="1038"/>
      <c r="I26" s="1038"/>
      <c r="J26" s="1038"/>
    </row>
    <row r="27" spans="1:10" ht="15" customHeight="1">
      <c r="A27" s="381"/>
      <c r="B27" s="382"/>
      <c r="C27" s="383"/>
      <c r="D27" s="55"/>
    </row>
    <row r="28" spans="1:10" ht="15" customHeight="1">
      <c r="A28" s="381"/>
      <c r="B28" s="382"/>
      <c r="C28" s="383"/>
      <c r="D28" s="55"/>
    </row>
    <row r="29" spans="1:10" ht="15" customHeight="1">
      <c r="A29" s="381"/>
      <c r="B29" s="382"/>
      <c r="C29" s="383"/>
      <c r="D29" s="55"/>
    </row>
    <row r="30" spans="1:10" ht="23.25" customHeight="1">
      <c r="A30" s="90" t="s">
        <v>383</v>
      </c>
      <c r="B30" s="7"/>
      <c r="C30" s="7"/>
      <c r="D30" s="7"/>
    </row>
    <row r="31" spans="1:10" ht="30" customHeight="1">
      <c r="A31" s="298" t="s">
        <v>607</v>
      </c>
      <c r="B31" s="323" t="s">
        <v>608</v>
      </c>
      <c r="C31" s="310" t="s">
        <v>609</v>
      </c>
      <c r="D31" s="324" t="s">
        <v>610</v>
      </c>
      <c r="E31" s="310" t="s">
        <v>611</v>
      </c>
    </row>
    <row r="32" spans="1:10" ht="12.75" customHeight="1">
      <c r="A32" s="226" t="s">
        <v>612</v>
      </c>
      <c r="B32" s="235">
        <v>1869336</v>
      </c>
      <c r="C32" s="235">
        <v>0</v>
      </c>
      <c r="D32" s="235">
        <f>SUM(B32:C32)</f>
        <v>1869336</v>
      </c>
      <c r="E32" s="226" t="s">
        <v>613</v>
      </c>
    </row>
    <row r="33" spans="1:6" ht="15" customHeight="1">
      <c r="A33" s="226" t="s">
        <v>614</v>
      </c>
      <c r="B33" s="235">
        <v>1775729</v>
      </c>
      <c r="C33" s="235">
        <v>0</v>
      </c>
      <c r="D33" s="235">
        <f>SUM(B33:C33)</f>
        <v>1775729</v>
      </c>
      <c r="E33" s="226" t="s">
        <v>615</v>
      </c>
    </row>
    <row r="34" spans="1:6" ht="15" customHeight="1">
      <c r="A34" s="226" t="s">
        <v>616</v>
      </c>
      <c r="B34" s="226">
        <v>0</v>
      </c>
      <c r="C34" s="226">
        <v>0</v>
      </c>
      <c r="D34" s="226">
        <f>SUM(B34:C34)</f>
        <v>0</v>
      </c>
      <c r="E34" s="226" t="s">
        <v>617</v>
      </c>
      <c r="F34" s="204"/>
    </row>
    <row r="37" spans="1:6" ht="15" customHeight="1">
      <c r="A37" s="1093" t="s">
        <v>618</v>
      </c>
      <c r="B37" s="1093"/>
      <c r="C37" s="1093"/>
      <c r="D37" s="1093"/>
      <c r="E37" s="1093"/>
    </row>
    <row r="38" spans="1:6" ht="15" customHeight="1">
      <c r="A38" s="946"/>
      <c r="B38" s="946"/>
      <c r="C38" s="946"/>
      <c r="D38" s="946"/>
    </row>
    <row r="40" spans="1:6" ht="15" customHeight="1">
      <c r="A40" s="325" t="s">
        <v>619</v>
      </c>
      <c r="B40" s="325"/>
      <c r="C40" s="325"/>
      <c r="D40" s="325"/>
    </row>
    <row r="41" spans="1:6" ht="15" customHeight="1">
      <c r="A41" s="8" t="s">
        <v>6</v>
      </c>
    </row>
    <row r="42" spans="1:6" ht="15" customHeight="1">
      <c r="A42" s="7"/>
      <c r="B42" s="370">
        <f>B7</f>
        <v>45657</v>
      </c>
      <c r="C42" s="374">
        <f>C7</f>
        <v>45291</v>
      </c>
      <c r="D42" s="439" t="s">
        <v>8</v>
      </c>
    </row>
    <row r="43" spans="1:6" ht="15" customHeight="1">
      <c r="A43" s="7" t="s">
        <v>620</v>
      </c>
      <c r="B43" s="25">
        <v>355223.29400000005</v>
      </c>
      <c r="C43" s="25">
        <v>355799.11841999996</v>
      </c>
      <c r="D43" s="440" t="s">
        <v>621</v>
      </c>
    </row>
    <row r="44" spans="1:6" ht="15" customHeight="1">
      <c r="A44" s="7" t="s">
        <v>622</v>
      </c>
      <c r="B44" s="25">
        <v>110782.44792000001</v>
      </c>
      <c r="C44" s="25">
        <v>110525.14263999999</v>
      </c>
      <c r="D44" s="440" t="s">
        <v>623</v>
      </c>
    </row>
    <row r="45" spans="1:6" ht="15" customHeight="1">
      <c r="A45" s="7" t="s">
        <v>624</v>
      </c>
      <c r="B45" s="25">
        <v>4806.8296200000004</v>
      </c>
      <c r="C45" s="25">
        <v>2694.7625200000002</v>
      </c>
      <c r="D45" s="440" t="s">
        <v>625</v>
      </c>
    </row>
    <row r="46" spans="1:6" ht="15" customHeight="1">
      <c r="A46" s="7" t="s">
        <v>626</v>
      </c>
      <c r="B46" s="25">
        <v>304952.81467999984</v>
      </c>
      <c r="C46" s="25">
        <v>324989.11705</v>
      </c>
      <c r="D46" s="440" t="s">
        <v>627</v>
      </c>
    </row>
    <row r="47" spans="1:6" ht="15" customHeight="1">
      <c r="A47" s="7" t="s">
        <v>628</v>
      </c>
      <c r="B47" s="25">
        <v>34162.145189999952</v>
      </c>
      <c r="C47" s="25">
        <v>33927.301079999997</v>
      </c>
      <c r="D47" s="440" t="s">
        <v>629</v>
      </c>
    </row>
    <row r="48" spans="1:6" ht="15" customHeight="1">
      <c r="A48" s="7" t="s">
        <v>630</v>
      </c>
      <c r="B48" s="25">
        <v>27155.151580000005</v>
      </c>
      <c r="C48" s="25">
        <v>36056.635990000002</v>
      </c>
      <c r="D48" s="440" t="s">
        <v>631</v>
      </c>
    </row>
    <row r="49" spans="1:9" ht="15" customHeight="1">
      <c r="A49" s="7" t="s">
        <v>632</v>
      </c>
      <c r="B49" s="25">
        <v>30.651070000000004</v>
      </c>
      <c r="C49" s="25">
        <v>1.66767</v>
      </c>
      <c r="D49" s="440" t="s">
        <v>633</v>
      </c>
      <c r="E49" s="204"/>
      <c r="I49" s="948"/>
    </row>
    <row r="50" spans="1:9" ht="15" customHeight="1">
      <c r="A50" s="7" t="s">
        <v>634</v>
      </c>
      <c r="B50" s="25">
        <v>95554.946489999944</v>
      </c>
      <c r="C50" s="25">
        <v>96033.120219999997</v>
      </c>
      <c r="D50" s="440" t="s">
        <v>635</v>
      </c>
    </row>
    <row r="51" spans="1:9" ht="15" customHeight="1">
      <c r="A51" s="7" t="s">
        <v>636</v>
      </c>
      <c r="B51" s="25">
        <v>7084.9357299999983</v>
      </c>
      <c r="C51" s="25">
        <v>0</v>
      </c>
      <c r="D51" s="440" t="s">
        <v>637</v>
      </c>
    </row>
    <row r="52" spans="1:9" ht="15" customHeight="1">
      <c r="A52" s="7" t="s">
        <v>638</v>
      </c>
      <c r="B52" s="25">
        <v>136640.07845999999</v>
      </c>
      <c r="C52" s="25">
        <v>152982.02173000001</v>
      </c>
      <c r="D52" s="440" t="s">
        <v>639</v>
      </c>
    </row>
    <row r="53" spans="1:9" ht="15" customHeight="1">
      <c r="A53" s="7" t="s">
        <v>640</v>
      </c>
      <c r="B53" s="25">
        <v>423459.18786999997</v>
      </c>
      <c r="C53" s="25">
        <v>431482.08615999995</v>
      </c>
      <c r="D53" s="440" t="s">
        <v>641</v>
      </c>
    </row>
    <row r="54" spans="1:9" ht="15" customHeight="1">
      <c r="A54" s="7" t="s">
        <v>642</v>
      </c>
      <c r="B54" s="25">
        <v>236882.09811000002</v>
      </c>
      <c r="C54" s="25">
        <v>247363.44260999997</v>
      </c>
      <c r="D54" s="440" t="s">
        <v>643</v>
      </c>
    </row>
    <row r="55" spans="1:9" ht="15" customHeight="1">
      <c r="A55" s="7" t="s">
        <v>644</v>
      </c>
      <c r="B55" s="25">
        <v>647947.58898000012</v>
      </c>
      <c r="C55" s="25">
        <v>655772.06468999991</v>
      </c>
      <c r="D55" s="440" t="s">
        <v>645</v>
      </c>
    </row>
    <row r="56" spans="1:9" ht="15" customHeight="1">
      <c r="A56" s="806" t="s">
        <v>646</v>
      </c>
      <c r="B56" s="829">
        <f>SUM(B43:B55)</f>
        <v>2384682.1697</v>
      </c>
      <c r="C56" s="830">
        <f>SUM(C43:C55)</f>
        <v>2447626.4807799999</v>
      </c>
      <c r="D56" s="831" t="s">
        <v>647</v>
      </c>
      <c r="F56" s="204"/>
    </row>
    <row r="57" spans="1:9" ht="15" customHeight="1">
      <c r="A57" s="90"/>
      <c r="B57" s="270"/>
      <c r="C57" s="270"/>
    </row>
    <row r="58" spans="1:9" ht="15" customHeight="1">
      <c r="A58" s="1082" t="s">
        <v>648</v>
      </c>
      <c r="B58" s="1082"/>
      <c r="C58" s="1082"/>
      <c r="D58" s="1082"/>
    </row>
    <row r="59" spans="1:9" ht="15" customHeight="1">
      <c r="A59" s="1082"/>
      <c r="B59" s="1082"/>
      <c r="C59" s="1082"/>
      <c r="D59" s="1082"/>
    </row>
    <row r="60" spans="1:9" ht="15" customHeight="1">
      <c r="A60" s="971"/>
      <c r="B60" s="971"/>
      <c r="C60" s="971"/>
      <c r="D60" s="971"/>
    </row>
    <row r="61" spans="1:9" ht="15" customHeight="1">
      <c r="A61" s="971" t="s">
        <v>649</v>
      </c>
      <c r="B61" s="370" t="s">
        <v>650</v>
      </c>
      <c r="C61" s="374" t="s">
        <v>651</v>
      </c>
      <c r="D61" s="439"/>
    </row>
    <row r="62" spans="1:9" ht="15" customHeight="1">
      <c r="A62" s="971" t="s">
        <v>652</v>
      </c>
      <c r="B62" s="25">
        <v>146737.97274000061</v>
      </c>
      <c r="C62" s="25">
        <v>152262.15560000041</v>
      </c>
      <c r="D62" s="440"/>
    </row>
    <row r="63" spans="1:9" ht="15" customHeight="1">
      <c r="A63" s="971" t="s">
        <v>653</v>
      </c>
      <c r="B63" s="25">
        <v>361944.56016999984</v>
      </c>
      <c r="C63" s="25">
        <v>358337.21943999996</v>
      </c>
      <c r="D63" s="440"/>
    </row>
    <row r="64" spans="1:9" ht="15" customHeight="1">
      <c r="A64" s="971" t="s">
        <v>654</v>
      </c>
      <c r="B64" s="25">
        <v>13375.585729999837</v>
      </c>
      <c r="C64" s="25">
        <v>13670.041829999953</v>
      </c>
      <c r="D64" s="440"/>
    </row>
    <row r="65" spans="1:8" ht="15" customHeight="1">
      <c r="A65" s="971" t="s">
        <v>655</v>
      </c>
      <c r="B65" s="25">
        <v>4571.2669999999998</v>
      </c>
      <c r="C65" s="25">
        <v>2912.7879000000003</v>
      </c>
      <c r="D65" s="440"/>
    </row>
    <row r="66" spans="1:8" ht="15" customHeight="1">
      <c r="A66" s="971" t="s">
        <v>656</v>
      </c>
      <c r="B66" s="25">
        <v>10762.767989999998</v>
      </c>
      <c r="C66" s="25">
        <v>11050.868940000002</v>
      </c>
      <c r="D66" s="440"/>
    </row>
    <row r="67" spans="1:8" ht="15" customHeight="1">
      <c r="A67" s="971" t="s">
        <v>657</v>
      </c>
      <c r="B67" s="25">
        <v>75987.423070000019</v>
      </c>
      <c r="C67" s="25">
        <v>79527.389159999992</v>
      </c>
      <c r="D67" s="440"/>
    </row>
    <row r="68" spans="1:8" ht="15" customHeight="1">
      <c r="A68" s="971" t="s">
        <v>658</v>
      </c>
      <c r="B68" s="25">
        <v>19409.953060000003</v>
      </c>
      <c r="C68" s="25">
        <v>17300.060609999997</v>
      </c>
      <c r="D68" s="440"/>
    </row>
    <row r="69" spans="1:8" ht="15" customHeight="1">
      <c r="A69" s="971" t="s">
        <v>659</v>
      </c>
      <c r="B69" s="25">
        <v>15158.059220000016</v>
      </c>
      <c r="C69" s="25">
        <v>20711.541210000032</v>
      </c>
      <c r="D69" s="440"/>
    </row>
    <row r="70" spans="1:8" ht="15" customHeight="1">
      <c r="A70" s="806" t="s">
        <v>660</v>
      </c>
      <c r="B70" s="979">
        <f>SUM(B62:B69)</f>
        <v>647947.58898000023</v>
      </c>
      <c r="C70" s="979">
        <f>SUM(C62:C69)</f>
        <v>655772.06469000038</v>
      </c>
      <c r="D70" s="980"/>
    </row>
    <row r="71" spans="1:8" ht="15" customHeight="1">
      <c r="A71" s="971"/>
      <c r="B71" s="971"/>
      <c r="C71" s="971"/>
      <c r="D71" s="971"/>
    </row>
    <row r="72" spans="1:8" ht="15" customHeight="1">
      <c r="A72" s="971"/>
      <c r="B72" s="971"/>
      <c r="C72" s="971"/>
      <c r="D72" s="971"/>
    </row>
    <row r="73" spans="1:8" ht="15" customHeight="1">
      <c r="A73" s="971"/>
      <c r="B73" s="971"/>
      <c r="C73" s="971"/>
      <c r="D73" s="971"/>
    </row>
    <row r="74" spans="1:8" ht="15" customHeight="1">
      <c r="A74" s="384" t="s">
        <v>661</v>
      </c>
      <c r="B74" s="385"/>
      <c r="C74" s="349"/>
      <c r="D74" s="385"/>
      <c r="E74" s="385"/>
      <c r="F74" s="385"/>
      <c r="G74" s="386"/>
      <c r="H74" s="7"/>
    </row>
    <row r="75" spans="1:8" ht="15" customHeight="1">
      <c r="A75" s="351"/>
      <c r="B75" s="1094" t="s">
        <v>662</v>
      </c>
      <c r="C75" s="1095"/>
      <c r="D75" s="1095"/>
      <c r="E75" s="1095"/>
      <c r="F75" s="1096"/>
      <c r="G75" s="387"/>
      <c r="H75" s="387"/>
    </row>
    <row r="76" spans="1:8" ht="64.5" customHeight="1">
      <c r="A76" s="351"/>
      <c r="B76" s="388" t="s">
        <v>663</v>
      </c>
      <c r="C76" s="389" t="s">
        <v>80</v>
      </c>
      <c r="D76" s="389" t="s">
        <v>664</v>
      </c>
      <c r="E76" s="388" t="s">
        <v>84</v>
      </c>
      <c r="F76" s="389" t="s">
        <v>88</v>
      </c>
      <c r="G76" s="390" t="s">
        <v>665</v>
      </c>
      <c r="H76" s="350" t="s">
        <v>611</v>
      </c>
    </row>
    <row r="77" spans="1:8" ht="15" customHeight="1">
      <c r="A77" s="351" t="s">
        <v>666</v>
      </c>
      <c r="B77" s="351">
        <v>50111.803320000021</v>
      </c>
      <c r="C77" s="351">
        <v>23219.522730000001</v>
      </c>
      <c r="D77" s="351">
        <v>817.00449999999989</v>
      </c>
      <c r="E77" s="351">
        <v>636.6240499999999</v>
      </c>
      <c r="F77" s="351">
        <v>0</v>
      </c>
      <c r="G77" s="351">
        <f>SUM(B77:F77)</f>
        <v>74784.954600000012</v>
      </c>
      <c r="H77" s="351" t="s">
        <v>667</v>
      </c>
    </row>
    <row r="78" spans="1:8" ht="15" customHeight="1">
      <c r="A78" s="351" t="s">
        <v>668</v>
      </c>
      <c r="B78" s="351">
        <v>19772.109080000002</v>
      </c>
      <c r="C78" s="351">
        <v>110331.08438000003</v>
      </c>
      <c r="D78" s="351">
        <v>5086.9959800000006</v>
      </c>
      <c r="E78" s="351">
        <v>1180.1336200000001</v>
      </c>
      <c r="F78" s="351">
        <v>0</v>
      </c>
      <c r="G78" s="351">
        <f>SUM(B78:F78)</f>
        <v>136370.32306000005</v>
      </c>
      <c r="H78" s="351" t="s">
        <v>669</v>
      </c>
    </row>
    <row r="79" spans="1:8" ht="15" customHeight="1">
      <c r="A79" s="351" t="s">
        <v>670</v>
      </c>
      <c r="B79" s="351">
        <v>2174.0098399999997</v>
      </c>
      <c r="C79" s="351">
        <v>188927.24653</v>
      </c>
      <c r="D79" s="351">
        <v>0</v>
      </c>
      <c r="E79" s="351">
        <v>185.56284000000002</v>
      </c>
      <c r="F79" s="351">
        <v>0</v>
      </c>
      <c r="G79" s="351">
        <f>SUM(B79:F79)</f>
        <v>191286.81921000002</v>
      </c>
      <c r="H79" s="351" t="s">
        <v>671</v>
      </c>
    </row>
    <row r="80" spans="1:8" ht="15" customHeight="1">
      <c r="A80" s="388" t="s">
        <v>672</v>
      </c>
      <c r="B80" s="351">
        <f>SUM(B77:B79)</f>
        <v>72057.922240000029</v>
      </c>
      <c r="C80" s="351">
        <f t="shared" ref="C80:G80" si="0">SUM(C77:C79)</f>
        <v>322477.85364000004</v>
      </c>
      <c r="D80" s="351">
        <f t="shared" si="0"/>
        <v>5904.0004800000006</v>
      </c>
      <c r="E80" s="351">
        <f t="shared" si="0"/>
        <v>2002.32051</v>
      </c>
      <c r="F80" s="351">
        <f t="shared" si="0"/>
        <v>0</v>
      </c>
      <c r="G80" s="351">
        <f t="shared" si="0"/>
        <v>402442.09687000012</v>
      </c>
      <c r="H80" s="351" t="s">
        <v>673</v>
      </c>
    </row>
  </sheetData>
  <sheetProtection formatCells="0" formatColumns="0" formatRows="0" insertColumns="0" insertRows="0" deleteColumns="0" deleteRows="0" autoFilter="0"/>
  <mergeCells count="3">
    <mergeCell ref="A58:D59"/>
    <mergeCell ref="A37:E37"/>
    <mergeCell ref="B75:F75"/>
  </mergeCells>
  <phoneticPr fontId="18" type="noConversion"/>
  <pageMargins left="0.70866141732283472" right="0.70866141732283472" top="0.59055118110236227" bottom="0.39370078740157483" header="0.31496062992125984" footer="0.31496062992125984"/>
  <pageSetup paperSize="9" scale="64" orientation="portrait" r:id="rId1"/>
  <headerFooter>
    <oddFooter>&amp;R&amp;D &amp;T</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13"/>
  <dimension ref="A1:H27"/>
  <sheetViews>
    <sheetView zoomScaleNormal="100" workbookViewId="0">
      <selection activeCell="I33" sqref="I33"/>
    </sheetView>
  </sheetViews>
  <sheetFormatPr baseColWidth="10" defaultColWidth="11.42578125" defaultRowHeight="15" customHeight="1"/>
  <cols>
    <col min="1" max="1" width="51.42578125" style="16" customWidth="1"/>
    <col min="2" max="2" width="13.140625" style="16" customWidth="1"/>
    <col min="3" max="3" width="12.42578125" style="16" customWidth="1"/>
    <col min="4" max="5" width="11.42578125" style="16"/>
    <col min="6" max="6" width="5.140625" style="16" customWidth="1"/>
    <col min="7" max="7" width="21" style="16" bestFit="1" customWidth="1"/>
    <col min="8" max="16384" width="11.42578125" style="16"/>
  </cols>
  <sheetData>
    <row r="1" spans="1:8" ht="14.25" customHeight="1"/>
    <row r="2" spans="1:8" ht="12.75">
      <c r="A2" s="1" t="str">
        <f>Resultatregnskap!A3</f>
        <v>Virksomhet: Universitetet i Oslo</v>
      </c>
      <c r="B2" s="205"/>
    </row>
    <row r="3" spans="1:8" ht="14.45" customHeight="1">
      <c r="B3" s="205"/>
    </row>
    <row r="4" spans="1:8" ht="15" customHeight="1">
      <c r="A4" s="325" t="s">
        <v>674</v>
      </c>
      <c r="B4" s="441"/>
      <c r="C4" s="441"/>
      <c r="D4" s="442"/>
      <c r="E4" s="442"/>
    </row>
    <row r="5" spans="1:8" ht="15" customHeight="1">
      <c r="A5" s="8" t="s">
        <v>6</v>
      </c>
      <c r="B5" s="205"/>
      <c r="C5" s="279"/>
      <c r="E5" s="33"/>
    </row>
    <row r="6" spans="1:8" ht="57.75">
      <c r="A6" s="7"/>
      <c r="B6" s="443" t="s">
        <v>73</v>
      </c>
      <c r="C6" s="444" t="s">
        <v>75</v>
      </c>
      <c r="D6" s="445" t="s">
        <v>675</v>
      </c>
      <c r="E6" s="439" t="s">
        <v>8</v>
      </c>
    </row>
    <row r="7" spans="1:8" ht="15" customHeight="1">
      <c r="A7" s="7" t="s">
        <v>676</v>
      </c>
      <c r="B7" s="446">
        <v>23570</v>
      </c>
      <c r="C7" s="446">
        <v>0</v>
      </c>
      <c r="D7" s="446">
        <f>SUM(B7:C7)</f>
        <v>23570</v>
      </c>
      <c r="E7" s="440" t="s">
        <v>677</v>
      </c>
      <c r="H7" s="948"/>
    </row>
    <row r="8" spans="1:8" ht="15" customHeight="1">
      <c r="A8" s="447" t="s">
        <v>678</v>
      </c>
      <c r="B8" s="446">
        <v>887.46476999999993</v>
      </c>
      <c r="C8" s="446">
        <v>0</v>
      </c>
      <c r="D8" s="446">
        <f>SUM(B8:C8)</f>
        <v>887.46476999999993</v>
      </c>
      <c r="E8" s="440" t="s">
        <v>679</v>
      </c>
      <c r="G8" s="280"/>
      <c r="H8" s="948"/>
    </row>
    <row r="9" spans="1:8" ht="15" customHeight="1">
      <c r="A9" s="447" t="s">
        <v>680</v>
      </c>
      <c r="B9" s="448">
        <v>0</v>
      </c>
      <c r="C9" s="448">
        <v>0</v>
      </c>
      <c r="D9" s="446">
        <f>SUM(B9:C9)</f>
        <v>0</v>
      </c>
      <c r="E9" s="440" t="s">
        <v>681</v>
      </c>
      <c r="G9" s="280"/>
    </row>
    <row r="10" spans="1:8" ht="15" customHeight="1">
      <c r="A10" s="449" t="s">
        <v>682</v>
      </c>
      <c r="B10" s="450">
        <v>0</v>
      </c>
      <c r="C10" s="450">
        <v>0</v>
      </c>
      <c r="D10" s="446">
        <f>SUM(B10:C10)</f>
        <v>0</v>
      </c>
      <c r="E10" s="440" t="s">
        <v>683</v>
      </c>
      <c r="G10" s="280"/>
    </row>
    <row r="11" spans="1:8" ht="15" customHeight="1">
      <c r="A11" s="806" t="s">
        <v>684</v>
      </c>
      <c r="B11" s="832">
        <f>SUBTOTAL(9,B7:B10)</f>
        <v>24457.464769999999</v>
      </c>
      <c r="C11" s="832">
        <f>SUBTOTAL(9,C7:C10)</f>
        <v>0</v>
      </c>
      <c r="D11" s="832">
        <f>SUBTOTAL(9,D7:D10)</f>
        <v>24457.464769999999</v>
      </c>
      <c r="E11" s="831" t="s">
        <v>685</v>
      </c>
      <c r="G11" s="280"/>
    </row>
    <row r="12" spans="1:8" ht="15" customHeight="1">
      <c r="A12" s="447" t="s">
        <v>686</v>
      </c>
      <c r="B12" s="448">
        <v>0</v>
      </c>
      <c r="C12" s="448">
        <v>0</v>
      </c>
      <c r="D12" s="446">
        <f>SUM(B12:C12)</f>
        <v>0</v>
      </c>
      <c r="E12" s="440" t="s">
        <v>687</v>
      </c>
      <c r="G12" s="280"/>
    </row>
    <row r="13" spans="1:8" ht="15" customHeight="1">
      <c r="A13" s="447" t="s">
        <v>688</v>
      </c>
      <c r="B13" s="448">
        <v>0</v>
      </c>
      <c r="C13" s="448">
        <v>0</v>
      </c>
      <c r="D13" s="446">
        <f>SUM(B13:C13)</f>
        <v>0</v>
      </c>
      <c r="E13" s="440" t="s">
        <v>689</v>
      </c>
      <c r="G13" s="280"/>
    </row>
    <row r="14" spans="1:8" ht="15" customHeight="1">
      <c r="A14" s="447" t="s">
        <v>690</v>
      </c>
      <c r="B14" s="448">
        <v>-7709.0378999999975</v>
      </c>
      <c r="C14" s="448">
        <v>0</v>
      </c>
      <c r="D14" s="446">
        <f>SUM(B14:C14)</f>
        <v>-7709.0378999999975</v>
      </c>
      <c r="E14" s="440" t="s">
        <v>691</v>
      </c>
      <c r="G14" s="280"/>
    </row>
    <row r="15" spans="1:8" ht="15" customHeight="1">
      <c r="A15" s="447" t="s">
        <v>692</v>
      </c>
      <c r="B15" s="448">
        <v>-4834.3287100000007</v>
      </c>
      <c r="C15" s="448">
        <v>0</v>
      </c>
      <c r="D15" s="446">
        <f>SUM(B15:C15)</f>
        <v>-4834.3287100000007</v>
      </c>
      <c r="E15" s="440" t="s">
        <v>693</v>
      </c>
      <c r="G15" s="280"/>
    </row>
    <row r="16" spans="1:8" ht="15" customHeight="1">
      <c r="A16" s="447" t="s">
        <v>694</v>
      </c>
      <c r="B16" s="448">
        <v>0</v>
      </c>
      <c r="C16" s="448">
        <v>0</v>
      </c>
      <c r="D16" s="446">
        <f>SUM(B16:C16)</f>
        <v>0</v>
      </c>
      <c r="E16" s="440" t="s">
        <v>695</v>
      </c>
      <c r="G16" s="280"/>
      <c r="H16" s="279"/>
    </row>
    <row r="17" spans="1:7" ht="15" customHeight="1">
      <c r="A17" s="806" t="s">
        <v>696</v>
      </c>
      <c r="B17" s="832">
        <f>SUBTOTAL(9,B7:B16)</f>
        <v>11914.098160000001</v>
      </c>
      <c r="C17" s="833">
        <f>SUBTOTAL(9,C7:C16)</f>
        <v>0</v>
      </c>
      <c r="D17" s="833">
        <f>SUBTOTAL(9,D7:D16)</f>
        <v>11914.098160000001</v>
      </c>
      <c r="E17" s="831" t="s">
        <v>697</v>
      </c>
      <c r="G17" s="280"/>
    </row>
    <row r="18" spans="1:7" ht="15" customHeight="1">
      <c r="A18" s="7"/>
      <c r="B18" s="270"/>
      <c r="C18" s="270"/>
      <c r="D18" s="7"/>
      <c r="E18" s="440"/>
    </row>
    <row r="19" spans="1:7" ht="23.25" customHeight="1">
      <c r="A19" s="7" t="s">
        <v>698</v>
      </c>
      <c r="B19" s="451" t="s">
        <v>699</v>
      </c>
      <c r="C19" s="451" t="s">
        <v>700</v>
      </c>
      <c r="D19" s="452"/>
      <c r="E19" s="440"/>
    </row>
    <row r="20" spans="1:7" ht="15" customHeight="1">
      <c r="A20" s="7"/>
      <c r="B20" s="453"/>
      <c r="C20" s="451"/>
      <c r="D20" s="451"/>
      <c r="E20" s="440"/>
    </row>
    <row r="21" spans="1:7" ht="15" customHeight="1">
      <c r="A21" s="7"/>
      <c r="B21" s="7"/>
      <c r="C21" s="7"/>
      <c r="D21" s="7"/>
      <c r="E21" s="7"/>
    </row>
    <row r="22" spans="1:7" ht="15" customHeight="1">
      <c r="A22" s="90" t="s">
        <v>701</v>
      </c>
      <c r="B22" s="386"/>
      <c r="C22" s="386"/>
      <c r="D22" s="386"/>
      <c r="E22" s="386"/>
    </row>
    <row r="23" spans="1:7" ht="15" customHeight="1">
      <c r="A23" s="386" t="s">
        <v>702</v>
      </c>
      <c r="B23" s="448">
        <v>0</v>
      </c>
      <c r="C23" s="448">
        <v>0</v>
      </c>
      <c r="D23" s="446">
        <f>SUM(B23:C23)</f>
        <v>0</v>
      </c>
      <c r="E23" s="386" t="s">
        <v>703</v>
      </c>
      <c r="G23" s="204"/>
    </row>
    <row r="24" spans="1:7" ht="15" customHeight="1">
      <c r="A24" s="386" t="s">
        <v>704</v>
      </c>
      <c r="B24" s="448">
        <v>0</v>
      </c>
      <c r="C24" s="448">
        <v>0</v>
      </c>
      <c r="D24" s="446">
        <f>SUM(B24:C24)</f>
        <v>0</v>
      </c>
      <c r="E24" s="386" t="s">
        <v>705</v>
      </c>
    </row>
    <row r="25" spans="1:7" ht="15" customHeight="1">
      <c r="A25" s="834" t="s">
        <v>706</v>
      </c>
      <c r="B25" s="833">
        <f>SUM(B23:B24)</f>
        <v>0</v>
      </c>
      <c r="C25" s="833">
        <f>SUM(C23:C24)</f>
        <v>0</v>
      </c>
      <c r="D25" s="833">
        <f>SUM(D23:D24)</f>
        <v>0</v>
      </c>
      <c r="E25" s="834" t="s">
        <v>707</v>
      </c>
      <c r="G25" s="204"/>
    </row>
    <row r="26" spans="1:7" ht="15" customHeight="1">
      <c r="A26" s="206"/>
      <c r="B26" s="206"/>
      <c r="C26" s="206"/>
      <c r="D26" s="206"/>
      <c r="E26" s="206"/>
    </row>
    <row r="27" spans="1:7" ht="15" customHeight="1">
      <c r="A27" s="206"/>
      <c r="B27" s="206"/>
      <c r="C27" s="206"/>
      <c r="D27" s="206"/>
      <c r="E27" s="206"/>
    </row>
  </sheetData>
  <sheetProtection formatCells="0" formatColumns="0" formatRows="0" insertColumns="0" insertRows="0" deleteColumns="0" deleteRows="0" autoFilter="0"/>
  <phoneticPr fontId="18" type="noConversion"/>
  <pageMargins left="0.70866141732283472" right="0.70866141732283472" top="0.78740157480314965" bottom="0.78740157480314965" header="0.31496062992125984" footer="0.31496062992125984"/>
  <pageSetup paperSize="9" scale="75" orientation="landscape" r:id="rId1"/>
  <headerFooter>
    <oddFooter>&amp;R&amp;D &amp;T</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14"/>
  <dimension ref="A2:K39"/>
  <sheetViews>
    <sheetView topLeftCell="A13" zoomScaleNormal="100" workbookViewId="0">
      <selection activeCell="K36" sqref="K36"/>
    </sheetView>
  </sheetViews>
  <sheetFormatPr baseColWidth="10" defaultColWidth="11.42578125" defaultRowHeight="15" customHeight="1"/>
  <cols>
    <col min="1" max="1" width="59.5703125" style="16" bestFit="1" customWidth="1"/>
    <col min="2" max="2" width="11.5703125" style="16" bestFit="1" customWidth="1"/>
    <col min="3" max="3" width="12.85546875" style="16" customWidth="1"/>
    <col min="4" max="4" width="11.42578125" style="16" customWidth="1"/>
    <col min="5" max="5" width="13.28515625" style="16" customWidth="1"/>
    <col min="6" max="6" width="11.42578125" style="16" customWidth="1"/>
    <col min="7" max="7" width="12.42578125" style="16" customWidth="1"/>
    <col min="8" max="8" width="12" style="16" bestFit="1" customWidth="1"/>
    <col min="9" max="9" width="10.85546875" style="16" customWidth="1"/>
    <col min="10" max="10" width="4.140625" style="16" customWidth="1"/>
    <col min="11" max="11" width="39.85546875" style="16" bestFit="1" customWidth="1"/>
    <col min="12" max="16384" width="11.42578125" style="16"/>
  </cols>
  <sheetData>
    <row r="2" spans="1:11" ht="15" customHeight="1">
      <c r="A2" s="1054" t="str">
        <f>Resultatregnskap!A3</f>
        <v>Virksomhet: Universitetet i Oslo</v>
      </c>
      <c r="B2" s="1054"/>
      <c r="C2" s="1054"/>
      <c r="D2" s="1098"/>
      <c r="E2" s="1098"/>
      <c r="F2" s="1098"/>
      <c r="G2" s="1098"/>
      <c r="H2" s="1098"/>
      <c r="I2" s="1098"/>
    </row>
    <row r="3" spans="1:11" ht="15" customHeight="1">
      <c r="C3" s="948"/>
      <c r="I3" s="33"/>
      <c r="K3" s="948"/>
    </row>
    <row r="4" spans="1:11">
      <c r="A4" s="325" t="s">
        <v>708</v>
      </c>
      <c r="B4" s="441"/>
      <c r="C4" s="441"/>
      <c r="D4" s="441"/>
      <c r="E4" s="441"/>
      <c r="F4" s="441"/>
      <c r="G4" s="325"/>
      <c r="H4" s="441"/>
      <c r="I4" s="441"/>
      <c r="K4" s="948"/>
    </row>
    <row r="5" spans="1:11" s="7" customFormat="1" ht="15" customHeight="1">
      <c r="A5" s="8" t="s">
        <v>6</v>
      </c>
      <c r="B5" s="453"/>
      <c r="C5" s="453"/>
      <c r="D5" s="453"/>
      <c r="E5" s="453"/>
      <c r="F5" s="453"/>
      <c r="G5" s="454"/>
      <c r="I5" s="33"/>
    </row>
    <row r="6" spans="1:11" ht="58.5" customHeight="1">
      <c r="A6" s="119"/>
      <c r="B6" s="457" t="s">
        <v>709</v>
      </c>
      <c r="C6" s="458" t="s">
        <v>710</v>
      </c>
      <c r="D6" s="458" t="s">
        <v>86</v>
      </c>
      <c r="E6" s="458" t="s">
        <v>711</v>
      </c>
      <c r="F6" s="458" t="s">
        <v>664</v>
      </c>
      <c r="G6" s="458" t="s">
        <v>712</v>
      </c>
      <c r="H6" s="459" t="s">
        <v>665</v>
      </c>
      <c r="I6" s="460" t="s">
        <v>8</v>
      </c>
      <c r="K6" s="948"/>
    </row>
    <row r="7" spans="1:11" ht="15" customHeight="1">
      <c r="A7" s="7" t="s">
        <v>676</v>
      </c>
      <c r="B7" s="461">
        <v>916619.98892000003</v>
      </c>
      <c r="C7" s="461">
        <v>21656983</v>
      </c>
      <c r="D7" s="461">
        <v>156324.90512189997</v>
      </c>
      <c r="E7" s="461">
        <v>0</v>
      </c>
      <c r="F7" s="461">
        <v>2327925.4209400006</v>
      </c>
      <c r="G7" s="461">
        <v>1499253.4824500002</v>
      </c>
      <c r="H7" s="448">
        <f t="shared" ref="H7:H12" si="0">SUM(B7:G7)</f>
        <v>26557106.797431901</v>
      </c>
      <c r="I7" s="440" t="s">
        <v>713</v>
      </c>
      <c r="K7" s="280"/>
    </row>
    <row r="8" spans="1:11" ht="15" customHeight="1">
      <c r="A8" s="447" t="s">
        <v>714</v>
      </c>
      <c r="B8" s="461">
        <v>0</v>
      </c>
      <c r="C8" s="461">
        <v>0</v>
      </c>
      <c r="D8" s="461">
        <v>0</v>
      </c>
      <c r="E8" s="461">
        <v>0</v>
      </c>
      <c r="F8" s="461">
        <v>0</v>
      </c>
      <c r="G8" s="461">
        <v>0</v>
      </c>
      <c r="H8" s="448">
        <f t="shared" si="0"/>
        <v>0</v>
      </c>
      <c r="I8" s="440" t="s">
        <v>715</v>
      </c>
      <c r="K8" s="280"/>
    </row>
    <row r="9" spans="1:11" ht="15" customHeight="1">
      <c r="A9" s="447" t="s">
        <v>716</v>
      </c>
      <c r="B9" s="461">
        <v>0</v>
      </c>
      <c r="C9" s="461">
        <v>0</v>
      </c>
      <c r="D9" s="461">
        <v>0</v>
      </c>
      <c r="E9" s="461">
        <v>0</v>
      </c>
      <c r="F9" s="461">
        <v>0</v>
      </c>
      <c r="G9" s="461">
        <v>0</v>
      </c>
      <c r="H9" s="448">
        <f t="shared" si="0"/>
        <v>0</v>
      </c>
      <c r="I9" s="440" t="s">
        <v>717</v>
      </c>
      <c r="K9" s="280"/>
    </row>
    <row r="10" spans="1:11" ht="15" customHeight="1">
      <c r="A10" s="462" t="s">
        <v>718</v>
      </c>
      <c r="B10" s="461">
        <v>0</v>
      </c>
      <c r="C10" s="461">
        <v>256580.34763000009</v>
      </c>
      <c r="D10" s="461">
        <v>147920.66996999999</v>
      </c>
      <c r="E10" s="461">
        <v>0</v>
      </c>
      <c r="F10" s="461">
        <v>106322.79287</v>
      </c>
      <c r="G10" s="461">
        <v>121144.47478999993</v>
      </c>
      <c r="H10" s="448">
        <f t="shared" si="0"/>
        <v>631968.28526000003</v>
      </c>
      <c r="I10" s="440" t="s">
        <v>719</v>
      </c>
      <c r="K10" s="280"/>
    </row>
    <row r="11" spans="1:11" ht="15" customHeight="1">
      <c r="A11" s="447" t="s">
        <v>720</v>
      </c>
      <c r="B11" s="461">
        <v>0</v>
      </c>
      <c r="C11" s="461"/>
      <c r="D11" s="461"/>
      <c r="E11" s="461">
        <v>0</v>
      </c>
      <c r="F11" s="461">
        <v>-60.126559999999998</v>
      </c>
      <c r="G11" s="461">
        <v>-1262.8770400000001</v>
      </c>
      <c r="H11" s="448">
        <f t="shared" si="0"/>
        <v>-1323.0036</v>
      </c>
      <c r="I11" s="440" t="s">
        <v>721</v>
      </c>
      <c r="K11" s="280"/>
    </row>
    <row r="12" spans="1:11" ht="15" customHeight="1">
      <c r="A12" s="449" t="s">
        <v>722</v>
      </c>
      <c r="B12" s="463">
        <v>0</v>
      </c>
      <c r="C12" s="463">
        <v>174541.25203000003</v>
      </c>
      <c r="D12" s="463">
        <v>-185112.73716000002</v>
      </c>
      <c r="E12" s="463">
        <v>0</v>
      </c>
      <c r="F12" s="463">
        <v>10571.485130000001</v>
      </c>
      <c r="G12" s="463"/>
      <c r="H12" s="450">
        <f t="shared" si="0"/>
        <v>1.4551915228366852E-11</v>
      </c>
      <c r="I12" s="440" t="s">
        <v>723</v>
      </c>
      <c r="K12" s="280"/>
    </row>
    <row r="13" spans="1:11" ht="15" customHeight="1">
      <c r="A13" s="806" t="s">
        <v>684</v>
      </c>
      <c r="B13" s="832">
        <f t="shared" ref="B13:H13" si="1">SUBTOTAL(9,B7:B12)</f>
        <v>916619.98892000003</v>
      </c>
      <c r="C13" s="832">
        <f t="shared" si="1"/>
        <v>22088104.599660002</v>
      </c>
      <c r="D13" s="832">
        <f t="shared" si="1"/>
        <v>119132.83793189994</v>
      </c>
      <c r="E13" s="832">
        <f t="shared" si="1"/>
        <v>0</v>
      </c>
      <c r="F13" s="832">
        <f t="shared" si="1"/>
        <v>2444759.5723800007</v>
      </c>
      <c r="G13" s="832">
        <f t="shared" si="1"/>
        <v>1619135.0802000002</v>
      </c>
      <c r="H13" s="832">
        <f t="shared" si="1"/>
        <v>27187752.079091899</v>
      </c>
      <c r="I13" s="831" t="s">
        <v>724</v>
      </c>
      <c r="K13" s="280"/>
    </row>
    <row r="14" spans="1:11" ht="15" customHeight="1">
      <c r="A14" s="447" t="s">
        <v>686</v>
      </c>
      <c r="B14" s="448"/>
      <c r="C14" s="448"/>
      <c r="D14" s="448"/>
      <c r="E14" s="448">
        <v>0</v>
      </c>
      <c r="F14" s="448">
        <v>0</v>
      </c>
      <c r="G14" s="448">
        <v>0</v>
      </c>
      <c r="H14" s="448">
        <f>SUM(B14:G14)</f>
        <v>0</v>
      </c>
      <c r="I14" s="440" t="s">
        <v>725</v>
      </c>
      <c r="K14" s="280"/>
    </row>
    <row r="15" spans="1:11" ht="15" customHeight="1">
      <c r="A15" s="447" t="s">
        <v>688</v>
      </c>
      <c r="B15" s="448"/>
      <c r="C15" s="448"/>
      <c r="D15" s="448"/>
      <c r="E15" s="448">
        <v>0</v>
      </c>
      <c r="F15" s="448">
        <v>0</v>
      </c>
      <c r="G15" s="448">
        <v>0</v>
      </c>
      <c r="H15" s="448">
        <f>SUM(B15:G15)</f>
        <v>0</v>
      </c>
      <c r="I15" s="440" t="s">
        <v>726</v>
      </c>
      <c r="K15" s="280"/>
    </row>
    <row r="16" spans="1:11" ht="15" customHeight="1">
      <c r="A16" s="447" t="s">
        <v>690</v>
      </c>
      <c r="B16" s="448">
        <v>0</v>
      </c>
      <c r="C16" s="448">
        <v>-13252593.879430013</v>
      </c>
      <c r="D16" s="448">
        <v>0</v>
      </c>
      <c r="E16" s="448">
        <v>0</v>
      </c>
      <c r="F16" s="448">
        <v>-1880477.4990000001</v>
      </c>
      <c r="G16" s="448">
        <v>-993372.69093000004</v>
      </c>
      <c r="H16" s="448">
        <f>SUM(B16:G16)</f>
        <v>-16126444.069360012</v>
      </c>
      <c r="I16" s="440" t="s">
        <v>727</v>
      </c>
      <c r="K16" s="280"/>
    </row>
    <row r="17" spans="1:11" ht="15" customHeight="1">
      <c r="A17" s="447" t="s">
        <v>692</v>
      </c>
      <c r="B17" s="448">
        <v>0</v>
      </c>
      <c r="C17" s="448">
        <v>-374701.07266000006</v>
      </c>
      <c r="D17" s="448"/>
      <c r="E17" s="448">
        <v>0</v>
      </c>
      <c r="F17" s="448">
        <v>-105860.42479999999</v>
      </c>
      <c r="G17" s="448">
        <v>-172935.31747000001</v>
      </c>
      <c r="H17" s="448">
        <f>SUM(B17:G17)</f>
        <v>-653496.81493000011</v>
      </c>
      <c r="I17" s="440" t="s">
        <v>728</v>
      </c>
      <c r="K17" s="280"/>
    </row>
    <row r="18" spans="1:11" ht="15" customHeight="1">
      <c r="A18" s="447" t="s">
        <v>694</v>
      </c>
      <c r="B18" s="448">
        <v>0</v>
      </c>
      <c r="C18" s="448"/>
      <c r="D18" s="448"/>
      <c r="E18" s="448">
        <v>0</v>
      </c>
      <c r="F18" s="448">
        <v>60.126559999999998</v>
      </c>
      <c r="G18" s="448">
        <v>1224.5728300000001</v>
      </c>
      <c r="H18" s="448">
        <f>SUM(B18:G18)</f>
        <v>1284.69939</v>
      </c>
      <c r="I18" s="440" t="s">
        <v>729</v>
      </c>
      <c r="K18" s="280"/>
    </row>
    <row r="19" spans="1:11" ht="15" customHeight="1">
      <c r="A19" s="806" t="s">
        <v>696</v>
      </c>
      <c r="B19" s="832">
        <f>SUBTOTAL(9,B7:B18)</f>
        <v>916619.98892000003</v>
      </c>
      <c r="C19" s="832">
        <f>SUBTOTAL(9,C7:C18)</f>
        <v>8460809.6475699879</v>
      </c>
      <c r="D19" s="832">
        <f t="shared" ref="D19:G19" si="2">SUBTOTAL(9,D7:D18)</f>
        <v>119132.83793189994</v>
      </c>
      <c r="E19" s="832">
        <f t="shared" si="2"/>
        <v>0</v>
      </c>
      <c r="F19" s="832">
        <f t="shared" si="2"/>
        <v>458481.77514000068</v>
      </c>
      <c r="G19" s="832">
        <f t="shared" si="2"/>
        <v>454051.64463000017</v>
      </c>
      <c r="H19" s="832">
        <f>SUBTOTAL(9,H7:H18)</f>
        <v>10409095.894191887</v>
      </c>
      <c r="I19" s="831" t="s">
        <v>730</v>
      </c>
      <c r="K19" s="280"/>
    </row>
    <row r="20" spans="1:11" ht="15" customHeight="1">
      <c r="A20" s="7"/>
      <c r="B20" s="7"/>
      <c r="C20" s="7"/>
      <c r="D20" s="7"/>
      <c r="E20" s="7"/>
      <c r="F20" s="7"/>
      <c r="G20" s="7"/>
      <c r="H20" s="7"/>
      <c r="I20" s="440"/>
    </row>
    <row r="21" spans="1:11" ht="30" customHeight="1">
      <c r="A21" s="464" t="s">
        <v>698</v>
      </c>
      <c r="B21" s="453" t="s">
        <v>731</v>
      </c>
      <c r="C21" s="453" t="s">
        <v>732</v>
      </c>
      <c r="D21" s="453" t="s">
        <v>731</v>
      </c>
      <c r="E21" s="453" t="s">
        <v>733</v>
      </c>
      <c r="F21" s="454" t="s">
        <v>734</v>
      </c>
      <c r="G21" s="454" t="s">
        <v>734</v>
      </c>
      <c r="H21" s="465"/>
      <c r="I21" s="440"/>
    </row>
    <row r="22" spans="1:11" s="7" customFormat="1" ht="15" customHeight="1">
      <c r="B22" s="453"/>
      <c r="C22" s="453"/>
      <c r="D22" s="453"/>
      <c r="E22" s="453"/>
      <c r="F22" s="454"/>
      <c r="G22" s="454"/>
      <c r="I22" s="440"/>
    </row>
    <row r="23" spans="1:11" s="7" customFormat="1" ht="15" customHeight="1">
      <c r="A23" s="90" t="s">
        <v>735</v>
      </c>
      <c r="B23" s="453"/>
      <c r="C23" s="453"/>
      <c r="D23" s="453"/>
      <c r="E23" s="453"/>
      <c r="F23" s="454"/>
      <c r="G23" s="454"/>
      <c r="I23" s="440"/>
    </row>
    <row r="24" spans="1:11" s="7" customFormat="1" ht="15" customHeight="1">
      <c r="A24" s="7" t="s">
        <v>736</v>
      </c>
      <c r="B24" s="466">
        <v>0</v>
      </c>
      <c r="C24" s="466">
        <v>0</v>
      </c>
      <c r="D24" s="466">
        <v>0</v>
      </c>
      <c r="E24" s="466">
        <v>0</v>
      </c>
      <c r="F24" s="466">
        <v>0</v>
      </c>
      <c r="G24" s="466">
        <v>11.685360000000001</v>
      </c>
      <c r="H24" s="466">
        <f>SUM(B24:G24)</f>
        <v>11.685360000000001</v>
      </c>
      <c r="I24" s="467" t="s">
        <v>737</v>
      </c>
    </row>
    <row r="25" spans="1:11" s="7" customFormat="1" ht="15" customHeight="1">
      <c r="A25" s="209" t="s">
        <v>738</v>
      </c>
      <c r="B25" s="466">
        <v>0</v>
      </c>
      <c r="C25" s="466">
        <v>0</v>
      </c>
      <c r="D25" s="466">
        <v>0</v>
      </c>
      <c r="E25" s="466">
        <v>0</v>
      </c>
      <c r="F25" s="466">
        <v>0</v>
      </c>
      <c r="G25" s="466">
        <v>-38.304210000000012</v>
      </c>
      <c r="H25" s="466">
        <f>SUM(B25:G25)</f>
        <v>-38.304210000000012</v>
      </c>
      <c r="I25" s="468" t="s">
        <v>739</v>
      </c>
    </row>
    <row r="26" spans="1:11" s="7" customFormat="1" ht="15" customHeight="1">
      <c r="A26" s="835" t="s">
        <v>706</v>
      </c>
      <c r="B26" s="836">
        <f>SUBTOTAL(9,B24:B25)</f>
        <v>0</v>
      </c>
      <c r="C26" s="836">
        <f t="shared" ref="C26:G26" si="3">SUBTOTAL(9,C24:C25)</f>
        <v>0</v>
      </c>
      <c r="D26" s="836">
        <f t="shared" si="3"/>
        <v>0</v>
      </c>
      <c r="E26" s="836">
        <f t="shared" si="3"/>
        <v>0</v>
      </c>
      <c r="F26" s="836">
        <f t="shared" si="3"/>
        <v>0</v>
      </c>
      <c r="G26" s="836">
        <f t="shared" si="3"/>
        <v>-26.618850000000009</v>
      </c>
      <c r="H26" s="836">
        <f>SUBTOTAL(9,H24:H25)</f>
        <v>-26.618850000000009</v>
      </c>
      <c r="I26" s="837" t="s">
        <v>740</v>
      </c>
    </row>
    <row r="27" spans="1:11" s="7" customFormat="1" ht="15" customHeight="1">
      <c r="A27" s="209"/>
      <c r="B27" s="455"/>
      <c r="C27" s="456"/>
      <c r="D27" s="453"/>
      <c r="E27" s="453"/>
      <c r="F27" s="454"/>
      <c r="G27" s="454"/>
      <c r="I27" s="33"/>
    </row>
    <row r="28" spans="1:11" s="7" customFormat="1" ht="15" customHeight="1">
      <c r="A28" s="1097" t="s">
        <v>741</v>
      </c>
      <c r="B28" s="1097"/>
      <c r="C28" s="1097"/>
      <c r="D28" s="1097"/>
      <c r="E28" s="1097"/>
      <c r="F28" s="1097"/>
      <c r="G28" s="1097"/>
      <c r="H28" s="1097"/>
      <c r="I28" s="33"/>
    </row>
    <row r="29" spans="1:11" s="7" customFormat="1" ht="15" customHeight="1">
      <c r="A29" s="1097"/>
      <c r="B29" s="1097"/>
      <c r="C29" s="1097"/>
      <c r="D29" s="1097"/>
      <c r="E29" s="1097"/>
      <c r="F29" s="1097"/>
      <c r="G29" s="1097"/>
      <c r="H29" s="1097"/>
      <c r="I29" s="33"/>
    </row>
    <row r="30" spans="1:11" s="7" customFormat="1" ht="15" customHeight="1">
      <c r="A30" s="16"/>
      <c r="B30" s="16"/>
      <c r="C30" s="16"/>
      <c r="D30" s="16"/>
      <c r="E30" s="16"/>
      <c r="F30" s="16"/>
      <c r="G30" s="16"/>
      <c r="H30" s="16"/>
      <c r="K30" s="287"/>
    </row>
    <row r="31" spans="1:11" ht="15" customHeight="1">
      <c r="K31" s="287"/>
    </row>
    <row r="32" spans="1:11" s="206" customFormat="1" ht="15" customHeight="1">
      <c r="K32" s="287"/>
    </row>
    <row r="33" spans="11:11" s="206" customFormat="1" ht="15" customHeight="1">
      <c r="K33" s="287"/>
    </row>
    <row r="34" spans="11:11" s="206" customFormat="1" ht="15" customHeight="1">
      <c r="K34" s="287"/>
    </row>
    <row r="35" spans="11:11" s="206" customFormat="1" ht="15" customHeight="1">
      <c r="K35" s="287"/>
    </row>
    <row r="36" spans="11:11" s="206" customFormat="1" ht="15" customHeight="1">
      <c r="K36" s="287"/>
    </row>
    <row r="37" spans="11:11" s="206" customFormat="1" ht="15" customHeight="1">
      <c r="K37" s="287"/>
    </row>
    <row r="38" spans="11:11" s="206" customFormat="1" ht="15" customHeight="1">
      <c r="K38" s="287"/>
    </row>
    <row r="39" spans="11:11" ht="15" customHeight="1">
      <c r="K39" s="287"/>
    </row>
  </sheetData>
  <sheetProtection formatCells="0" formatColumns="0" formatRows="0" insertColumns="0" insertRows="0" deleteColumns="0" deleteRows="0" autoFilter="0"/>
  <mergeCells count="3">
    <mergeCell ref="A28:H29"/>
    <mergeCell ref="A2:C2"/>
    <mergeCell ref="D2:I2"/>
  </mergeCells>
  <phoneticPr fontId="18" type="noConversion"/>
  <pageMargins left="0.51181102362204722" right="0.51181102362204722" top="0.59055118110236227" bottom="0.39370078740157483" header="0.11811023622047245" footer="0.11811023622047245"/>
  <pageSetup paperSize="9" scale="80" orientation="landscape" r:id="rId1"/>
  <headerFooter>
    <oddFooter>&amp;R&amp;D &amp;T</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15">
    <pageSetUpPr fitToPage="1"/>
  </sheetPr>
  <dimension ref="A2:I49"/>
  <sheetViews>
    <sheetView zoomScaleNormal="100" workbookViewId="0">
      <selection activeCell="A9" sqref="A9"/>
    </sheetView>
  </sheetViews>
  <sheetFormatPr baseColWidth="10" defaultColWidth="11.42578125" defaultRowHeight="15" customHeight="1"/>
  <cols>
    <col min="1" max="1" width="77" style="16" bestFit="1" customWidth="1"/>
    <col min="2" max="2" width="14.42578125" style="16" bestFit="1" customWidth="1"/>
    <col min="3" max="3" width="11.7109375" style="16" bestFit="1" customWidth="1"/>
    <col min="4" max="4" width="10.85546875" style="16" customWidth="1"/>
    <col min="5" max="5" width="11.42578125" style="16"/>
    <col min="6" max="6" width="13.5703125" style="16" customWidth="1"/>
    <col min="7" max="16384" width="11.42578125" style="16"/>
  </cols>
  <sheetData>
    <row r="2" spans="1:9" ht="15" customHeight="1">
      <c r="A2" s="1" t="str">
        <f>Resultatregnskap!A3</f>
        <v>Virksomhet: Universitetet i Oslo</v>
      </c>
    </row>
    <row r="3" spans="1:9" ht="15" customHeight="1">
      <c r="D3" s="33"/>
    </row>
    <row r="4" spans="1:9" ht="15" customHeight="1">
      <c r="A4" s="325" t="s">
        <v>742</v>
      </c>
      <c r="B4" s="325"/>
      <c r="C4" s="441"/>
      <c r="D4" s="441"/>
    </row>
    <row r="5" spans="1:9" ht="15" customHeight="1">
      <c r="A5" s="8" t="s">
        <v>6</v>
      </c>
      <c r="B5" s="90"/>
      <c r="C5" s="7"/>
      <c r="D5" s="33"/>
    </row>
    <row r="6" spans="1:9" ht="15" customHeight="1">
      <c r="A6" s="90"/>
      <c r="B6" s="370">
        <f>Resultatregnskap!C6</f>
        <v>45657</v>
      </c>
      <c r="C6" s="374">
        <f>Resultatregnskap!D6</f>
        <v>45291</v>
      </c>
      <c r="D6" s="439" t="s">
        <v>8</v>
      </c>
    </row>
    <row r="7" spans="1:9" ht="15" customHeight="1">
      <c r="A7" s="90" t="s">
        <v>38</v>
      </c>
      <c r="B7" s="382"/>
      <c r="C7" s="383"/>
      <c r="D7" s="440"/>
    </row>
    <row r="8" spans="1:9" ht="15" customHeight="1">
      <c r="A8" s="7"/>
      <c r="B8" s="383"/>
      <c r="C8" s="383"/>
      <c r="D8" s="440"/>
    </row>
    <row r="9" spans="1:9" ht="15" customHeight="1">
      <c r="A9" s="7" t="s">
        <v>743</v>
      </c>
      <c r="B9" s="378">
        <v>4934.8690500000012</v>
      </c>
      <c r="C9" s="378">
        <v>4134.5290599999998</v>
      </c>
      <c r="D9" s="440" t="s">
        <v>744</v>
      </c>
    </row>
    <row r="10" spans="1:9" ht="15" customHeight="1">
      <c r="A10" s="7" t="s">
        <v>745</v>
      </c>
      <c r="B10" s="378">
        <v>8029.1668400000008</v>
      </c>
      <c r="C10" s="378">
        <v>8290.3447999999989</v>
      </c>
      <c r="D10" s="440" t="s">
        <v>746</v>
      </c>
      <c r="E10" s="948"/>
      <c r="I10" s="948"/>
    </row>
    <row r="11" spans="1:9" ht="15" customHeight="1">
      <c r="A11" s="7" t="s">
        <v>747</v>
      </c>
      <c r="B11" s="378">
        <v>0</v>
      </c>
      <c r="C11" s="378">
        <v>0</v>
      </c>
      <c r="D11" s="440" t="s">
        <v>748</v>
      </c>
      <c r="E11" s="948"/>
      <c r="I11" s="948"/>
    </row>
    <row r="12" spans="1:9" ht="15" customHeight="1">
      <c r="A12" s="7" t="s">
        <v>749</v>
      </c>
      <c r="B12" s="378">
        <f>B29</f>
        <v>0</v>
      </c>
      <c r="C12" s="378">
        <f>C29</f>
        <v>0</v>
      </c>
      <c r="D12" s="440" t="s">
        <v>750</v>
      </c>
    </row>
    <row r="13" spans="1:9" ht="15" customHeight="1">
      <c r="A13" s="7" t="s">
        <v>751</v>
      </c>
      <c r="B13" s="378">
        <v>19.622209999999999</v>
      </c>
      <c r="C13" s="378">
        <v>323.79741999999999</v>
      </c>
      <c r="D13" s="440" t="s">
        <v>752</v>
      </c>
    </row>
    <row r="14" spans="1:9" ht="15" customHeight="1">
      <c r="A14" s="806" t="s">
        <v>753</v>
      </c>
      <c r="B14" s="826">
        <f>SUM(B9:B13)</f>
        <v>12983.658100000002</v>
      </c>
      <c r="C14" s="827">
        <f>SUM(C9:C13)</f>
        <v>12748.67128</v>
      </c>
      <c r="D14" s="831" t="s">
        <v>754</v>
      </c>
    </row>
    <row r="15" spans="1:9" ht="15" customHeight="1">
      <c r="A15" s="90"/>
      <c r="B15" s="383"/>
      <c r="C15" s="383"/>
      <c r="D15" s="440"/>
    </row>
    <row r="16" spans="1:9" ht="15" customHeight="1">
      <c r="A16" s="90" t="s">
        <v>755</v>
      </c>
      <c r="B16" s="383"/>
      <c r="C16" s="383"/>
      <c r="D16" s="440"/>
    </row>
    <row r="17" spans="1:9" ht="15" customHeight="1">
      <c r="A17" s="7"/>
      <c r="B17" s="383"/>
      <c r="C17" s="383"/>
      <c r="D17" s="440"/>
    </row>
    <row r="18" spans="1:9" ht="15" customHeight="1">
      <c r="A18" s="7" t="s">
        <v>756</v>
      </c>
      <c r="B18" s="378">
        <v>116.05872999999998</v>
      </c>
      <c r="C18" s="378">
        <v>235.34463</v>
      </c>
      <c r="D18" s="440" t="s">
        <v>757</v>
      </c>
    </row>
    <row r="19" spans="1:9" ht="15" customHeight="1">
      <c r="A19" s="7" t="s">
        <v>758</v>
      </c>
      <c r="B19" s="378">
        <v>0</v>
      </c>
      <c r="C19" s="378">
        <v>0</v>
      </c>
      <c r="D19" s="440" t="s">
        <v>759</v>
      </c>
    </row>
    <row r="20" spans="1:9" ht="15" customHeight="1">
      <c r="A20" s="7" t="s">
        <v>760</v>
      </c>
      <c r="B20" s="378">
        <v>0</v>
      </c>
      <c r="C20" s="378">
        <v>0</v>
      </c>
      <c r="D20" s="440" t="s">
        <v>761</v>
      </c>
      <c r="E20" s="948"/>
      <c r="I20" s="948"/>
    </row>
    <row r="21" spans="1:9" ht="15" customHeight="1">
      <c r="A21" s="7" t="s">
        <v>762</v>
      </c>
      <c r="B21" s="378">
        <v>6652.5010600000005</v>
      </c>
      <c r="C21" s="378">
        <v>11709.76182</v>
      </c>
      <c r="D21" s="440" t="s">
        <v>763</v>
      </c>
    </row>
    <row r="22" spans="1:9" ht="15" customHeight="1">
      <c r="A22" s="806" t="s">
        <v>764</v>
      </c>
      <c r="B22" s="826">
        <f>SUM(B18:B21)</f>
        <v>6768.5597900000002</v>
      </c>
      <c r="C22" s="827">
        <f>SUM(C18:C21)</f>
        <v>11945.106449999999</v>
      </c>
      <c r="D22" s="831" t="s">
        <v>765</v>
      </c>
    </row>
    <row r="23" spans="1:9" ht="15" customHeight="1">
      <c r="A23" s="90"/>
      <c r="B23" s="383"/>
      <c r="C23" s="383"/>
      <c r="D23" s="440"/>
    </row>
    <row r="24" spans="1:9" ht="15" customHeight="1">
      <c r="A24" s="949" t="s">
        <v>766</v>
      </c>
      <c r="B24" s="227"/>
      <c r="C24" s="227"/>
      <c r="D24" s="440"/>
    </row>
    <row r="25" spans="1:9" ht="15" customHeight="1">
      <c r="A25" s="7" t="s">
        <v>767</v>
      </c>
      <c r="B25" s="378">
        <v>0</v>
      </c>
      <c r="C25" s="378">
        <v>0</v>
      </c>
      <c r="D25" s="440" t="s">
        <v>768</v>
      </c>
    </row>
    <row r="26" spans="1:9" ht="15" customHeight="1">
      <c r="A26" s="7" t="s">
        <v>769</v>
      </c>
      <c r="B26" s="378">
        <v>0</v>
      </c>
      <c r="C26" s="378">
        <v>0</v>
      </c>
      <c r="D26" s="440" t="s">
        <v>768</v>
      </c>
    </row>
    <row r="27" spans="1:9" ht="15" customHeight="1">
      <c r="A27" s="7" t="s">
        <v>770</v>
      </c>
      <c r="B27" s="378">
        <v>0</v>
      </c>
      <c r="C27" s="378">
        <v>0</v>
      </c>
      <c r="D27" s="440" t="s">
        <v>768</v>
      </c>
    </row>
    <row r="28" spans="1:9" ht="15" customHeight="1">
      <c r="A28" s="7" t="s">
        <v>771</v>
      </c>
      <c r="B28" s="378">
        <v>0</v>
      </c>
      <c r="C28" s="378">
        <v>0</v>
      </c>
      <c r="D28" s="440" t="s">
        <v>772</v>
      </c>
    </row>
    <row r="29" spans="1:9" ht="15" customHeight="1">
      <c r="A29" s="806" t="s">
        <v>773</v>
      </c>
      <c r="B29" s="826">
        <f>SUM(B25:B28)</f>
        <v>0</v>
      </c>
      <c r="C29" s="827">
        <f>SUM(C25:C28)</f>
        <v>0</v>
      </c>
      <c r="D29" s="831" t="s">
        <v>774</v>
      </c>
    </row>
    <row r="31" spans="1:9" ht="15" customHeight="1">
      <c r="A31" s="8" t="s">
        <v>775</v>
      </c>
    </row>
    <row r="33" spans="5:6" ht="15" customHeight="1">
      <c r="E33" s="280"/>
      <c r="F33" s="280"/>
    </row>
    <row r="34" spans="5:6" ht="15" customHeight="1">
      <c r="E34" s="322"/>
      <c r="F34" s="322"/>
    </row>
    <row r="35" spans="5:6" ht="15" customHeight="1">
      <c r="E35" s="322"/>
      <c r="F35" s="322"/>
    </row>
    <row r="36" spans="5:6" ht="15" customHeight="1">
      <c r="E36" s="322"/>
      <c r="F36" s="322"/>
    </row>
    <row r="37" spans="5:6" ht="15" customHeight="1">
      <c r="E37" s="322"/>
      <c r="F37" s="322"/>
    </row>
    <row r="38" spans="5:6" ht="15" customHeight="1">
      <c r="E38" s="322"/>
      <c r="F38" s="322"/>
    </row>
    <row r="39" spans="5:6" ht="15" customHeight="1">
      <c r="E39" s="322"/>
      <c r="F39" s="322"/>
    </row>
    <row r="40" spans="5:6" ht="15" customHeight="1">
      <c r="E40" s="322"/>
      <c r="F40" s="322"/>
    </row>
    <row r="41" spans="5:6" ht="15" customHeight="1">
      <c r="E41" s="322"/>
      <c r="F41" s="322"/>
    </row>
    <row r="42" spans="5:6" ht="15" customHeight="1">
      <c r="E42" s="322"/>
      <c r="F42" s="322"/>
    </row>
    <row r="43" spans="5:6" ht="15" customHeight="1">
      <c r="E43" s="322"/>
      <c r="F43" s="322"/>
    </row>
    <row r="44" spans="5:6" ht="15" customHeight="1">
      <c r="E44" s="322"/>
      <c r="F44" s="322"/>
    </row>
    <row r="45" spans="5:6" ht="15" customHeight="1">
      <c r="E45" s="322"/>
      <c r="F45" s="322"/>
    </row>
    <row r="46" spans="5:6" ht="15" customHeight="1">
      <c r="E46" s="322"/>
      <c r="F46" s="322"/>
    </row>
    <row r="47" spans="5:6" ht="15" customHeight="1">
      <c r="E47" s="322"/>
      <c r="F47" s="322"/>
    </row>
    <row r="48" spans="5:6" ht="15" customHeight="1">
      <c r="E48" s="322"/>
      <c r="F48" s="322"/>
    </row>
    <row r="49" spans="5:6" ht="15" customHeight="1">
      <c r="E49" s="322"/>
      <c r="F49" s="322"/>
    </row>
  </sheetData>
  <sheetProtection formatCells="0" formatColumns="0" formatRows="0" insertColumns="0" insertRows="0" deleteColumns="0" deleteRows="0" autoFilter="0"/>
  <phoneticPr fontId="18" type="noConversion"/>
  <pageMargins left="0.51181102362204722" right="0.51181102362204722" top="0.78740157480314965" bottom="0.78740157480314965" header="0.31496062992125984" footer="0.31496062992125984"/>
  <pageSetup paperSize="9" scale="82" fitToHeight="0" orientation="portrait" r:id="rId1"/>
  <headerFooter>
    <oddFooter>&amp;R&amp;D &amp;T</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17">
    <pageSetUpPr fitToPage="1"/>
  </sheetPr>
  <dimension ref="A2:F55"/>
  <sheetViews>
    <sheetView topLeftCell="A6" zoomScale="87" zoomScaleNormal="87" workbookViewId="0">
      <selection activeCell="A7" sqref="A7:C8"/>
    </sheetView>
  </sheetViews>
  <sheetFormatPr baseColWidth="10" defaultColWidth="11.42578125" defaultRowHeight="15" customHeight="1"/>
  <cols>
    <col min="1" max="1" width="84.28515625" style="16" bestFit="1" customWidth="1"/>
    <col min="2" max="2" width="16.42578125" style="279" customWidth="1"/>
    <col min="3" max="3" width="10.7109375" style="16" bestFit="1" customWidth="1"/>
    <col min="4" max="4" width="10" style="16" customWidth="1"/>
    <col min="5" max="5" width="10.42578125" style="16" customWidth="1"/>
    <col min="6" max="16384" width="11.42578125" style="16"/>
  </cols>
  <sheetData>
    <row r="2" spans="1:6" ht="15" customHeight="1">
      <c r="A2" s="1" t="str">
        <f>Resultatregnskap!A3</f>
        <v>Virksomhet: Universitetet i Oslo</v>
      </c>
    </row>
    <row r="4" spans="1:6" ht="15" customHeight="1">
      <c r="A4" s="325" t="s">
        <v>776</v>
      </c>
      <c r="B4" s="469"/>
      <c r="C4" s="469"/>
    </row>
    <row r="5" spans="1:6" ht="15" customHeight="1">
      <c r="A5" s="8" t="s">
        <v>6</v>
      </c>
      <c r="B5" s="270"/>
    </row>
    <row r="6" spans="1:6" ht="15" customHeight="1">
      <c r="A6" s="949"/>
      <c r="B6" s="270"/>
    </row>
    <row r="7" spans="1:6" ht="15" customHeight="1">
      <c r="A7" s="1099" t="s">
        <v>777</v>
      </c>
      <c r="B7" s="1099"/>
      <c r="C7" s="1099"/>
    </row>
    <row r="8" spans="1:6" ht="33" customHeight="1">
      <c r="A8" s="1099"/>
      <c r="B8" s="1099"/>
      <c r="C8" s="1099"/>
    </row>
    <row r="9" spans="1:6" ht="14.25">
      <c r="A9" s="7"/>
      <c r="B9" s="270"/>
    </row>
    <row r="10" spans="1:6" ht="47.1" customHeight="1">
      <c r="A10" s="1099" t="s">
        <v>778</v>
      </c>
      <c r="B10" s="1099"/>
      <c r="C10" s="1099"/>
    </row>
    <row r="11" spans="1:6" ht="15" customHeight="1">
      <c r="A11" s="1084"/>
      <c r="B11" s="1084"/>
    </row>
    <row r="12" spans="1:6" ht="44.1" customHeight="1">
      <c r="A12" s="1099" t="s">
        <v>779</v>
      </c>
      <c r="B12" s="1099"/>
      <c r="C12" s="1099"/>
    </row>
    <row r="13" spans="1:6" ht="15" customHeight="1">
      <c r="A13" s="7"/>
      <c r="B13" s="470"/>
      <c r="C13" s="471"/>
    </row>
    <row r="14" spans="1:6" s="8" customFormat="1" ht="15" customHeight="1">
      <c r="A14" s="937" t="s">
        <v>780</v>
      </c>
      <c r="B14" s="474" t="s">
        <v>781</v>
      </c>
      <c r="C14" s="475" t="s">
        <v>8</v>
      </c>
    </row>
    <row r="15" spans="1:6" ht="15" customHeight="1">
      <c r="A15" s="7" t="s">
        <v>782</v>
      </c>
      <c r="B15" s="270">
        <v>6022.5879999999997</v>
      </c>
      <c r="C15" s="440" t="s">
        <v>783</v>
      </c>
      <c r="D15" s="8"/>
      <c r="E15" s="8"/>
      <c r="F15" s="8"/>
    </row>
    <row r="16" spans="1:6" ht="15" customHeight="1">
      <c r="A16" s="330" t="s">
        <v>784</v>
      </c>
      <c r="B16" s="270">
        <v>0</v>
      </c>
      <c r="C16" s="440" t="s">
        <v>785</v>
      </c>
      <c r="D16" s="8"/>
      <c r="E16" s="8"/>
      <c r="F16" s="8"/>
    </row>
    <row r="17" spans="1:6" ht="15" customHeight="1">
      <c r="A17" s="330" t="s">
        <v>786</v>
      </c>
      <c r="B17" s="270">
        <v>0</v>
      </c>
      <c r="C17" s="440" t="s">
        <v>787</v>
      </c>
      <c r="D17" s="8"/>
      <c r="E17" s="8"/>
      <c r="F17" s="8"/>
    </row>
    <row r="18" spans="1:6" ht="15" customHeight="1">
      <c r="A18" s="7" t="s">
        <v>788</v>
      </c>
      <c r="B18" s="270">
        <v>0</v>
      </c>
      <c r="C18" s="440" t="s">
        <v>789</v>
      </c>
      <c r="D18" s="8"/>
      <c r="E18" s="8"/>
      <c r="F18" s="8"/>
    </row>
    <row r="19" spans="1:6" ht="15" customHeight="1">
      <c r="A19" s="7" t="s">
        <v>790</v>
      </c>
      <c r="B19" s="270">
        <v>0</v>
      </c>
      <c r="C19" s="440" t="s">
        <v>791</v>
      </c>
      <c r="D19" s="8"/>
      <c r="E19" s="8"/>
      <c r="F19" s="8"/>
    </row>
    <row r="20" spans="1:6" ht="15" customHeight="1">
      <c r="A20" s="838" t="s">
        <v>792</v>
      </c>
      <c r="B20" s="829">
        <f>SUBTOTAL(9,B15:B19)</f>
        <v>6022.5879999999997</v>
      </c>
      <c r="C20" s="831" t="s">
        <v>793</v>
      </c>
      <c r="D20" s="8"/>
      <c r="E20" s="281"/>
      <c r="F20" s="8"/>
    </row>
    <row r="21" spans="1:6" ht="15" customHeight="1">
      <c r="A21" s="7"/>
      <c r="B21" s="270"/>
      <c r="C21" s="33"/>
      <c r="D21" s="8"/>
      <c r="E21" s="8"/>
      <c r="F21" s="8"/>
    </row>
    <row r="22" spans="1:6" ht="15" customHeight="1">
      <c r="A22" s="949" t="s">
        <v>794</v>
      </c>
      <c r="B22" s="270"/>
      <c r="C22" s="33"/>
      <c r="D22" s="8"/>
      <c r="E22" s="8"/>
      <c r="F22" s="8"/>
    </row>
    <row r="23" spans="1:6" ht="15" customHeight="1">
      <c r="A23" s="7" t="s">
        <v>795</v>
      </c>
      <c r="B23" s="270">
        <v>25232.79</v>
      </c>
      <c r="C23" s="440" t="s">
        <v>796</v>
      </c>
      <c r="D23" s="8"/>
      <c r="E23" s="8"/>
      <c r="F23" s="8"/>
    </row>
    <row r="24" spans="1:6" ht="15" customHeight="1">
      <c r="A24" s="330" t="s">
        <v>797</v>
      </c>
      <c r="B24" s="270">
        <v>0</v>
      </c>
      <c r="C24" s="440" t="s">
        <v>798</v>
      </c>
      <c r="D24" s="8"/>
      <c r="E24" s="8"/>
      <c r="F24" s="8"/>
    </row>
    <row r="25" spans="1:6" ht="15" customHeight="1">
      <c r="A25" s="330" t="s">
        <v>799</v>
      </c>
      <c r="B25" s="270">
        <v>0</v>
      </c>
      <c r="C25" s="440" t="s">
        <v>800</v>
      </c>
      <c r="D25" s="8"/>
      <c r="E25" s="8"/>
      <c r="F25" s="8"/>
    </row>
    <row r="26" spans="1:6" ht="15" customHeight="1">
      <c r="A26" s="472" t="s">
        <v>801</v>
      </c>
      <c r="B26" s="270">
        <v>0</v>
      </c>
      <c r="C26" s="440" t="s">
        <v>802</v>
      </c>
      <c r="D26" s="8"/>
      <c r="E26" s="8"/>
      <c r="F26" s="8"/>
    </row>
    <row r="27" spans="1:6" ht="15" customHeight="1">
      <c r="A27" s="473" t="s">
        <v>803</v>
      </c>
      <c r="B27" s="270">
        <v>0</v>
      </c>
      <c r="C27" s="440" t="s">
        <v>804</v>
      </c>
      <c r="D27" s="8"/>
      <c r="E27" s="8"/>
      <c r="F27" s="8"/>
    </row>
    <row r="28" spans="1:6" ht="15" customHeight="1">
      <c r="A28" s="838" t="s">
        <v>805</v>
      </c>
      <c r="B28" s="829">
        <f>SUBTOTAL(9,B23:B27)</f>
        <v>25232.79</v>
      </c>
      <c r="C28" s="831" t="s">
        <v>806</v>
      </c>
      <c r="D28" s="8"/>
      <c r="E28" s="281"/>
      <c r="F28" s="8"/>
    </row>
    <row r="29" spans="1:6" ht="15" customHeight="1">
      <c r="A29" s="90"/>
      <c r="B29" s="470"/>
      <c r="C29" s="33"/>
      <c r="D29" s="8"/>
      <c r="E29" s="8"/>
      <c r="F29" s="8"/>
    </row>
    <row r="30" spans="1:6" ht="15" customHeight="1">
      <c r="A30" s="838" t="s">
        <v>807</v>
      </c>
      <c r="B30" s="829">
        <f>SUBTOTAL(9,B15:B28)</f>
        <v>31255.378000000001</v>
      </c>
      <c r="C30" s="831" t="s">
        <v>808</v>
      </c>
      <c r="D30" s="8"/>
      <c r="E30" s="281"/>
      <c r="F30" s="8"/>
    </row>
    <row r="31" spans="1:6" ht="15" customHeight="1">
      <c r="A31" s="90"/>
      <c r="B31" s="470"/>
      <c r="C31" s="33"/>
      <c r="D31" s="8"/>
      <c r="E31" s="8"/>
      <c r="F31" s="8"/>
    </row>
    <row r="32" spans="1:6" ht="15" customHeight="1">
      <c r="A32" s="949" t="s">
        <v>809</v>
      </c>
      <c r="C32" s="33"/>
      <c r="D32" s="8"/>
      <c r="E32" s="8"/>
      <c r="F32" s="8"/>
    </row>
    <row r="33" spans="1:6" ht="15" customHeight="1">
      <c r="A33" s="7" t="s">
        <v>810</v>
      </c>
      <c r="B33" s="270">
        <v>198558.93823</v>
      </c>
      <c r="C33" s="440" t="s">
        <v>811</v>
      </c>
      <c r="D33" s="8"/>
      <c r="E33" s="8"/>
      <c r="F33" s="8"/>
    </row>
    <row r="34" spans="1:6" ht="15" customHeight="1">
      <c r="A34" s="7" t="s">
        <v>812</v>
      </c>
      <c r="B34" s="383">
        <v>0</v>
      </c>
      <c r="C34" s="440" t="s">
        <v>813</v>
      </c>
      <c r="D34" s="8"/>
      <c r="E34" s="8"/>
      <c r="F34" s="8"/>
    </row>
    <row r="35" spans="1:6" ht="15" customHeight="1">
      <c r="A35" s="7" t="s">
        <v>814</v>
      </c>
      <c r="B35" s="270">
        <f>-Resultatregnskap!C34</f>
        <v>13815.963529999999</v>
      </c>
      <c r="C35" s="440" t="s">
        <v>815</v>
      </c>
      <c r="D35" s="8"/>
      <c r="E35" s="281"/>
      <c r="F35" s="8"/>
    </row>
    <row r="36" spans="1:6" ht="15" customHeight="1">
      <c r="A36" s="7" t="s">
        <v>816</v>
      </c>
      <c r="B36" s="383">
        <v>0</v>
      </c>
      <c r="C36" s="440" t="s">
        <v>817</v>
      </c>
      <c r="D36" s="8"/>
      <c r="E36" s="8"/>
      <c r="F36" s="8"/>
    </row>
    <row r="37" spans="1:6" ht="15" customHeight="1">
      <c r="A37" s="838" t="s">
        <v>818</v>
      </c>
      <c r="B37" s="826">
        <f>SUBTOTAL(9,B33:B36)</f>
        <v>212374.90176000001</v>
      </c>
      <c r="C37" s="831" t="s">
        <v>819</v>
      </c>
      <c r="D37" s="948"/>
      <c r="E37" s="281"/>
      <c r="F37" s="8"/>
    </row>
    <row r="38" spans="1:6" ht="15" customHeight="1">
      <c r="A38" s="90"/>
      <c r="B38" s="382"/>
      <c r="C38" s="33"/>
      <c r="D38" s="8"/>
      <c r="E38" s="8"/>
      <c r="F38" s="8"/>
    </row>
    <row r="39" spans="1:6" ht="15" customHeight="1">
      <c r="A39" s="838" t="s">
        <v>820</v>
      </c>
      <c r="B39" s="826">
        <f>SUBTOTAL(9,B15:B38)</f>
        <v>243630.27976</v>
      </c>
      <c r="C39" s="831" t="s">
        <v>821</v>
      </c>
      <c r="D39" s="8"/>
      <c r="E39" s="281"/>
      <c r="F39" s="8"/>
    </row>
    <row r="40" spans="1:6" ht="15" customHeight="1">
      <c r="A40" s="90"/>
      <c r="B40" s="382"/>
      <c r="D40" s="8"/>
      <c r="E40" s="8"/>
      <c r="F40" s="8"/>
    </row>
    <row r="41" spans="1:6" ht="44.45" customHeight="1">
      <c r="A41" s="1099" t="s">
        <v>822</v>
      </c>
      <c r="B41" s="1099"/>
      <c r="C41" s="1099"/>
      <c r="D41" s="8"/>
      <c r="E41" s="8"/>
      <c r="F41" s="8"/>
    </row>
    <row r="42" spans="1:6" ht="15" customHeight="1">
      <c r="A42" s="7"/>
      <c r="B42" s="382"/>
      <c r="D42" s="8"/>
      <c r="E42" s="8"/>
      <c r="F42" s="8"/>
    </row>
    <row r="43" spans="1:6" ht="15" customHeight="1">
      <c r="A43" s="7"/>
      <c r="B43" s="382"/>
      <c r="D43" s="8"/>
      <c r="E43" s="8"/>
      <c r="F43" s="8"/>
    </row>
    <row r="44" spans="1:6" ht="15" customHeight="1">
      <c r="D44" s="8"/>
      <c r="E44" s="8"/>
      <c r="F44" s="8"/>
    </row>
    <row r="45" spans="1:6" ht="15" customHeight="1">
      <c r="D45" s="8"/>
      <c r="E45" s="8"/>
      <c r="F45" s="8"/>
    </row>
    <row r="46" spans="1:6" ht="15" customHeight="1">
      <c r="D46" s="8"/>
      <c r="E46" s="8"/>
      <c r="F46" s="8"/>
    </row>
    <row r="47" spans="1:6" ht="15" customHeight="1">
      <c r="D47" s="8"/>
      <c r="E47" s="8"/>
      <c r="F47" s="8"/>
    </row>
    <row r="48" spans="1:6" ht="15" customHeight="1">
      <c r="D48" s="8"/>
      <c r="E48" s="8"/>
      <c r="F48" s="8"/>
    </row>
    <row r="49" spans="4:6" ht="15" customHeight="1">
      <c r="D49" s="8"/>
      <c r="E49" s="8"/>
      <c r="F49" s="8"/>
    </row>
    <row r="50" spans="4:6" ht="15" customHeight="1">
      <c r="D50" s="8"/>
      <c r="E50" s="8"/>
      <c r="F50" s="8"/>
    </row>
    <row r="51" spans="4:6" ht="15" customHeight="1">
      <c r="D51" s="8"/>
      <c r="E51" s="8"/>
      <c r="F51" s="8"/>
    </row>
    <row r="52" spans="4:6" ht="15" customHeight="1">
      <c r="D52" s="8"/>
      <c r="E52" s="8"/>
      <c r="F52" s="8"/>
    </row>
    <row r="53" spans="4:6" ht="15" customHeight="1">
      <c r="D53" s="8"/>
      <c r="E53" s="8"/>
      <c r="F53" s="8"/>
    </row>
    <row r="54" spans="4:6" ht="15" customHeight="1">
      <c r="D54" s="8"/>
      <c r="E54" s="8"/>
      <c r="F54" s="8"/>
    </row>
    <row r="55" spans="4:6" ht="15" customHeight="1">
      <c r="D55" s="8"/>
      <c r="E55" s="8"/>
      <c r="F55" s="8"/>
    </row>
  </sheetData>
  <sheetProtection formatCells="0" formatColumns="0" formatRows="0" insertColumns="0" insertRows="0" deleteColumns="0" deleteRows="0" autoFilter="0"/>
  <mergeCells count="5">
    <mergeCell ref="A7:C8"/>
    <mergeCell ref="A10:C10"/>
    <mergeCell ref="A12:C12"/>
    <mergeCell ref="A41:C41"/>
    <mergeCell ref="A11:B11"/>
  </mergeCells>
  <phoneticPr fontId="18" type="noConversion"/>
  <pageMargins left="0.51181102362204722" right="0.51181102362204722" top="0.78740157480314965" bottom="0.78740157480314965" header="0.31496062992125984" footer="0.31496062992125984"/>
  <pageSetup paperSize="9" scale="84" orientation="portrait" r:id="rId1"/>
  <headerFooter>
    <oddFooter>&amp;R&amp;D &amp;T</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18"/>
  <dimension ref="A2:E31"/>
  <sheetViews>
    <sheetView workbookViewId="0">
      <selection activeCell="A23" sqref="A23"/>
    </sheetView>
  </sheetViews>
  <sheetFormatPr baseColWidth="10" defaultColWidth="11.42578125" defaultRowHeight="15" customHeight="1"/>
  <cols>
    <col min="1" max="1" width="76.7109375" style="16" customWidth="1"/>
    <col min="2" max="4" width="11.42578125" style="16"/>
    <col min="5" max="5" width="14.42578125" style="16" bestFit="1" customWidth="1"/>
    <col min="6" max="6" width="10.5703125" style="16" customWidth="1"/>
    <col min="7" max="16384" width="11.42578125" style="16"/>
  </cols>
  <sheetData>
    <row r="2" spans="1:3" ht="15" customHeight="1">
      <c r="A2" s="1" t="str">
        <f>Resultatregnskap!A3</f>
        <v>Virksomhet: Universitetet i Oslo</v>
      </c>
    </row>
    <row r="4" spans="1:3" ht="15" customHeight="1">
      <c r="A4" s="325" t="s">
        <v>823</v>
      </c>
      <c r="B4" s="441"/>
      <c r="C4" s="89"/>
    </row>
    <row r="5" spans="1:3" ht="15" customHeight="1">
      <c r="A5" s="8" t="s">
        <v>824</v>
      </c>
    </row>
    <row r="6" spans="1:3" ht="15" customHeight="1">
      <c r="A6" s="381"/>
      <c r="B6" s="370">
        <f>Resultatregnskap!C6</f>
        <v>45657</v>
      </c>
      <c r="C6" s="364">
        <f>Resultatregnskap!D6</f>
        <v>45291</v>
      </c>
    </row>
    <row r="7" spans="1:3" ht="15" customHeight="1">
      <c r="A7" s="949" t="s">
        <v>825</v>
      </c>
      <c r="B7" s="476"/>
    </row>
    <row r="8" spans="1:3" ht="15" customHeight="1">
      <c r="A8" s="7" t="s">
        <v>826</v>
      </c>
      <c r="B8" s="448">
        <v>0</v>
      </c>
      <c r="C8" s="270">
        <v>0</v>
      </c>
    </row>
    <row r="9" spans="1:3" ht="15" customHeight="1">
      <c r="A9" s="7" t="s">
        <v>827</v>
      </c>
      <c r="B9" s="448">
        <v>0</v>
      </c>
      <c r="C9" s="270">
        <v>0</v>
      </c>
    </row>
    <row r="10" spans="1:3" ht="15" customHeight="1">
      <c r="A10" s="839" t="s">
        <v>828</v>
      </c>
      <c r="B10" s="832">
        <f>SUBTOTAL(9,B8:B9)</f>
        <v>0</v>
      </c>
      <c r="C10" s="833">
        <f>SUBTOTAL(9,C8:C9)</f>
        <v>0</v>
      </c>
    </row>
    <row r="11" spans="1:3" ht="15" customHeight="1">
      <c r="A11" s="7"/>
      <c r="B11" s="448"/>
    </row>
    <row r="12" spans="1:3" ht="15" customHeight="1">
      <c r="A12" s="949" t="s">
        <v>829</v>
      </c>
      <c r="B12" s="448"/>
    </row>
    <row r="13" spans="1:3" ht="15" customHeight="1">
      <c r="A13" s="7" t="s">
        <v>830</v>
      </c>
      <c r="B13" s="448">
        <v>0</v>
      </c>
      <c r="C13" s="270">
        <v>0</v>
      </c>
    </row>
    <row r="14" spans="1:3" ht="15" customHeight="1">
      <c r="A14" s="7" t="s">
        <v>831</v>
      </c>
      <c r="B14" s="446">
        <v>0</v>
      </c>
      <c r="C14" s="270">
        <v>0</v>
      </c>
    </row>
    <row r="15" spans="1:3" ht="15" customHeight="1">
      <c r="A15" s="839" t="s">
        <v>832</v>
      </c>
      <c r="B15" s="832">
        <f>SUBTOTAL(9,B13:B14)</f>
        <v>0</v>
      </c>
      <c r="C15" s="833">
        <f>SUBTOTAL(9,C13:C14)</f>
        <v>0</v>
      </c>
    </row>
    <row r="18" spans="1:5" ht="15" customHeight="1">
      <c r="A18" s="325" t="s">
        <v>833</v>
      </c>
      <c r="B18" s="441"/>
      <c r="C18" s="441"/>
      <c r="D18" s="441"/>
    </row>
    <row r="19" spans="1:5" ht="15" customHeight="1">
      <c r="A19" s="949" t="s">
        <v>824</v>
      </c>
      <c r="B19" s="7"/>
      <c r="C19" s="7"/>
    </row>
    <row r="20" spans="1:5" ht="15" customHeight="1">
      <c r="A20" s="1100" t="s">
        <v>834</v>
      </c>
      <c r="B20" s="1100"/>
      <c r="C20" s="1100"/>
      <c r="D20" s="1100"/>
      <c r="E20" s="204"/>
    </row>
    <row r="21" spans="1:5" ht="15" customHeight="1">
      <c r="A21" s="90"/>
      <c r="B21" s="7"/>
      <c r="C21" s="7"/>
    </row>
    <row r="22" spans="1:5" ht="15" customHeight="1">
      <c r="A22" s="90"/>
      <c r="B22" s="370">
        <f>Resultatregnskap!C6</f>
        <v>45657</v>
      </c>
      <c r="C22" s="364">
        <f>Resultatregnskap!D6</f>
        <v>45291</v>
      </c>
      <c r="D22" s="475" t="s">
        <v>8</v>
      </c>
      <c r="E22" s="204"/>
    </row>
    <row r="23" spans="1:5" ht="15" customHeight="1">
      <c r="A23" s="7" t="s">
        <v>835</v>
      </c>
      <c r="B23" s="448">
        <v>0</v>
      </c>
      <c r="C23" s="448">
        <v>0</v>
      </c>
      <c r="D23" s="440" t="s">
        <v>836</v>
      </c>
    </row>
    <row r="24" spans="1:5" ht="15" customHeight="1">
      <c r="A24" s="7" t="s">
        <v>837</v>
      </c>
      <c r="B24" s="448">
        <v>0</v>
      </c>
      <c r="C24" s="448">
        <v>0</v>
      </c>
      <c r="D24" s="440" t="s">
        <v>836</v>
      </c>
    </row>
    <row r="25" spans="1:5" ht="15" customHeight="1">
      <c r="A25" s="7" t="s">
        <v>838</v>
      </c>
      <c r="B25" s="448">
        <v>0</v>
      </c>
      <c r="C25" s="448">
        <v>0</v>
      </c>
      <c r="D25" s="440" t="s">
        <v>836</v>
      </c>
    </row>
    <row r="26" spans="1:5" ht="15" customHeight="1">
      <c r="A26" s="7" t="s">
        <v>839</v>
      </c>
      <c r="B26" s="448">
        <v>0</v>
      </c>
      <c r="C26" s="448">
        <v>0</v>
      </c>
      <c r="D26" s="440" t="s">
        <v>840</v>
      </c>
    </row>
    <row r="27" spans="1:5" ht="15" customHeight="1">
      <c r="A27" s="839" t="s">
        <v>841</v>
      </c>
      <c r="B27" s="832">
        <f>SUM(B23:B26)</f>
        <v>0</v>
      </c>
      <c r="C27" s="833">
        <f>SUM(C23:C26)</f>
        <v>0</v>
      </c>
      <c r="D27" s="831" t="s">
        <v>842</v>
      </c>
    </row>
    <row r="29" spans="1:5" ht="15" customHeight="1">
      <c r="A29" s="1097" t="s">
        <v>843</v>
      </c>
      <c r="B29" s="1097"/>
      <c r="C29" s="1097"/>
      <c r="D29" s="1097"/>
    </row>
    <row r="30" spans="1:5" ht="15" customHeight="1">
      <c r="A30" s="1097"/>
      <c r="B30" s="1097"/>
      <c r="C30" s="1097"/>
      <c r="D30" s="1097"/>
    </row>
    <row r="31" spans="1:5" ht="15" customHeight="1">
      <c r="A31" s="1097"/>
      <c r="B31" s="1097"/>
      <c r="C31" s="1097"/>
      <c r="D31" s="1097"/>
    </row>
  </sheetData>
  <sheetProtection formatCells="0" formatColumns="0" formatRows="0" insertColumns="0" insertRows="0" deleteColumns="0" deleteRows="0" autoFilter="0"/>
  <mergeCells count="2">
    <mergeCell ref="A20:D20"/>
    <mergeCell ref="A29:D31"/>
  </mergeCells>
  <phoneticPr fontId="18" type="noConversion"/>
  <pageMargins left="0.70866141732283472" right="0.70866141732283472" top="0.78740157480314965" bottom="0.78740157480314965" header="0.31496062992125984" footer="0.31496062992125984"/>
  <pageSetup paperSize="9" scale="75" orientation="portrait" r:id="rId1"/>
  <headerFooter>
    <oddFooter>&amp;R&amp;D &amp;T</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10">
    <pageSetUpPr fitToPage="1"/>
  </sheetPr>
  <dimension ref="A2:I24"/>
  <sheetViews>
    <sheetView zoomScaleNormal="100" workbookViewId="0">
      <selection activeCell="A23" sqref="A23:G24"/>
    </sheetView>
  </sheetViews>
  <sheetFormatPr baseColWidth="10" defaultColWidth="11.5703125" defaultRowHeight="12.75"/>
  <cols>
    <col min="1" max="1" width="45.85546875" style="206" customWidth="1"/>
    <col min="2" max="2" width="16.7109375" style="206" customWidth="1"/>
    <col min="3" max="7" width="14.7109375" style="206" customWidth="1"/>
    <col min="8" max="8" width="13" style="206" customWidth="1"/>
    <col min="9" max="9" width="14.5703125" style="206" customWidth="1"/>
    <col min="10" max="16384" width="11.5703125" style="206"/>
  </cols>
  <sheetData>
    <row r="2" spans="1:9">
      <c r="A2" s="1" t="str">
        <f>Resultatregnskap!A3</f>
        <v>Virksomhet: Universitetet i Oslo</v>
      </c>
    </row>
    <row r="4" spans="1:9" ht="15">
      <c r="A4" s="1104" t="s">
        <v>844</v>
      </c>
      <c r="B4" s="1104"/>
      <c r="C4" s="1104"/>
      <c r="D4" s="1104"/>
      <c r="E4" s="1104"/>
      <c r="F4" s="1104"/>
      <c r="G4" s="1104"/>
      <c r="I4" s="335"/>
    </row>
    <row r="6" spans="1:9" ht="12.75" customHeight="1">
      <c r="A6" s="386"/>
      <c r="B6" s="1105" t="s">
        <v>845</v>
      </c>
      <c r="C6" s="1107" t="s">
        <v>565</v>
      </c>
      <c r="D6" s="1105" t="s">
        <v>846</v>
      </c>
      <c r="E6" s="1107" t="s">
        <v>847</v>
      </c>
      <c r="F6" s="1107" t="s">
        <v>848</v>
      </c>
      <c r="G6" s="1102" t="s">
        <v>8</v>
      </c>
    </row>
    <row r="7" spans="1:9" ht="15.75" customHeight="1">
      <c r="A7" s="386"/>
      <c r="B7" s="1105"/>
      <c r="C7" s="1107"/>
      <c r="D7" s="1105"/>
      <c r="E7" s="1107"/>
      <c r="F7" s="1107"/>
      <c r="G7" s="1102"/>
    </row>
    <row r="8" spans="1:9" ht="17.25" customHeight="1">
      <c r="A8" s="477"/>
      <c r="B8" s="1106"/>
      <c r="C8" s="1108"/>
      <c r="D8" s="1106"/>
      <c r="E8" s="1108"/>
      <c r="F8" s="1108"/>
      <c r="G8" s="1103"/>
    </row>
    <row r="9" spans="1:9" ht="14.25">
      <c r="A9" s="386" t="s">
        <v>849</v>
      </c>
      <c r="B9" s="840">
        <v>0</v>
      </c>
      <c r="C9" s="840">
        <v>0</v>
      </c>
      <c r="D9" s="840">
        <f>B9+C9</f>
        <v>0</v>
      </c>
      <c r="E9" s="840">
        <v>0</v>
      </c>
      <c r="F9" s="840">
        <f>D9-E9</f>
        <v>0</v>
      </c>
      <c r="G9" s="841" t="s">
        <v>850</v>
      </c>
    </row>
    <row r="10" spans="1:9" ht="14.25">
      <c r="A10" s="7" t="s">
        <v>851</v>
      </c>
      <c r="B10" s="478">
        <v>0</v>
      </c>
      <c r="C10" s="478">
        <v>0</v>
      </c>
      <c r="D10" s="478">
        <f t="shared" ref="D10:D12" si="0">B10+C10</f>
        <v>0</v>
      </c>
      <c r="E10" s="478">
        <v>0</v>
      </c>
      <c r="F10" s="478">
        <f t="shared" ref="F10:F12" si="1">D10-E10</f>
        <v>0</v>
      </c>
      <c r="G10" s="386" t="s">
        <v>850</v>
      </c>
    </row>
    <row r="11" spans="1:9" ht="14.25">
      <c r="A11" s="7" t="s">
        <v>852</v>
      </c>
      <c r="B11" s="478">
        <v>0</v>
      </c>
      <c r="C11" s="478">
        <v>0</v>
      </c>
      <c r="D11" s="478">
        <f t="shared" si="0"/>
        <v>0</v>
      </c>
      <c r="E11" s="478">
        <v>0</v>
      </c>
      <c r="F11" s="478">
        <f t="shared" si="1"/>
        <v>0</v>
      </c>
      <c r="G11" s="386" t="s">
        <v>850</v>
      </c>
    </row>
    <row r="12" spans="1:9" ht="14.25">
      <c r="A12" s="7" t="s">
        <v>853</v>
      </c>
      <c r="B12" s="478">
        <v>0</v>
      </c>
      <c r="C12" s="478">
        <v>0</v>
      </c>
      <c r="D12" s="478">
        <f t="shared" si="0"/>
        <v>0</v>
      </c>
      <c r="E12" s="478">
        <v>0</v>
      </c>
      <c r="F12" s="478">
        <f t="shared" si="1"/>
        <v>0</v>
      </c>
      <c r="G12" s="386" t="s">
        <v>854</v>
      </c>
    </row>
    <row r="13" spans="1:9" ht="15">
      <c r="A13" s="834" t="s">
        <v>665</v>
      </c>
      <c r="B13" s="842">
        <f>SUBTOTAL(9,B9:B12)</f>
        <v>0</v>
      </c>
      <c r="C13" s="842">
        <f>SUBTOTAL(9,C9:C12)</f>
        <v>0</v>
      </c>
      <c r="D13" s="842">
        <f>+C13+B13</f>
        <v>0</v>
      </c>
      <c r="E13" s="842">
        <f>SUM(E9:E12)</f>
        <v>0</v>
      </c>
      <c r="F13" s="842">
        <f>+D13-E13</f>
        <v>0</v>
      </c>
      <c r="G13" s="834" t="s">
        <v>855</v>
      </c>
    </row>
    <row r="15" spans="1:9">
      <c r="A15" s="206" t="s">
        <v>856</v>
      </c>
      <c r="B15" s="546"/>
    </row>
    <row r="16" spans="1:9" ht="27" customHeight="1">
      <c r="A16" s="477"/>
      <c r="B16" s="479"/>
    </row>
    <row r="17" spans="1:7" ht="14.25">
      <c r="A17" s="386" t="s">
        <v>857</v>
      </c>
      <c r="B17" s="478">
        <v>0</v>
      </c>
    </row>
    <row r="18" spans="1:7" ht="14.25">
      <c r="A18" s="386" t="s">
        <v>858</v>
      </c>
      <c r="B18" s="478">
        <v>0</v>
      </c>
    </row>
    <row r="19" spans="1:7" ht="14.25">
      <c r="A19" s="386" t="s">
        <v>859</v>
      </c>
      <c r="B19" s="478">
        <v>0</v>
      </c>
    </row>
    <row r="20" spans="1:7" ht="14.25">
      <c r="A20" s="7" t="s">
        <v>860</v>
      </c>
      <c r="B20" s="478">
        <v>0</v>
      </c>
    </row>
    <row r="21" spans="1:7" ht="15">
      <c r="A21" s="834" t="s">
        <v>861</v>
      </c>
      <c r="B21" s="842">
        <f>SUBTOTAL(9,B17:B20)</f>
        <v>0</v>
      </c>
    </row>
    <row r="22" spans="1:7" ht="14.25">
      <c r="A22" s="386"/>
      <c r="B22" s="386"/>
      <c r="C22" s="386"/>
      <c r="D22" s="386"/>
      <c r="E22" s="386"/>
      <c r="F22" s="386"/>
    </row>
    <row r="23" spans="1:7" ht="15" customHeight="1">
      <c r="A23" s="1101" t="s">
        <v>862</v>
      </c>
      <c r="B23" s="1101"/>
      <c r="C23" s="1101"/>
      <c r="D23" s="1101"/>
      <c r="E23" s="1101"/>
      <c r="F23" s="1101"/>
      <c r="G23" s="1101"/>
    </row>
    <row r="24" spans="1:7">
      <c r="A24" s="1101"/>
      <c r="B24" s="1101"/>
      <c r="C24" s="1101"/>
      <c r="D24" s="1101"/>
      <c r="E24" s="1101"/>
      <c r="F24" s="1101"/>
      <c r="G24" s="1101"/>
    </row>
  </sheetData>
  <mergeCells count="8">
    <mergeCell ref="A23:G24"/>
    <mergeCell ref="G6:G8"/>
    <mergeCell ref="A4:G4"/>
    <mergeCell ref="B6:B8"/>
    <mergeCell ref="C6:C8"/>
    <mergeCell ref="D6:D8"/>
    <mergeCell ref="E6:E8"/>
    <mergeCell ref="F6:F8"/>
  </mergeCells>
  <pageMargins left="0.70866141732283472" right="0.70866141732283472" top="0.74803149606299213" bottom="0.74803149606299213" header="0.31496062992125984" footer="0.31496062992125984"/>
  <pageSetup paperSize="9" scale="98"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20">
    <pageSetUpPr fitToPage="1"/>
  </sheetPr>
  <dimension ref="A2:M29"/>
  <sheetViews>
    <sheetView zoomScale="81" zoomScaleNormal="81" workbookViewId="0">
      <selection activeCell="D15" sqref="D15"/>
    </sheetView>
  </sheetViews>
  <sheetFormatPr baseColWidth="10" defaultColWidth="11.42578125" defaultRowHeight="12.75"/>
  <cols>
    <col min="1" max="1" width="49" style="16" bestFit="1" customWidth="1"/>
    <col min="2" max="2" width="15.85546875" style="16" customWidth="1"/>
    <col min="3" max="3" width="12.140625" style="480" customWidth="1"/>
    <col min="4" max="4" width="12.42578125" style="16" customWidth="1"/>
    <col min="5" max="7" width="11.42578125" style="16"/>
    <col min="8" max="9" width="13.85546875" style="16" customWidth="1"/>
    <col min="10" max="10" width="12.28515625" style="16" customWidth="1"/>
    <col min="11" max="11" width="11.140625" style="16" customWidth="1"/>
    <col min="12" max="12" width="3.7109375" style="16" customWidth="1"/>
    <col min="13" max="16384" width="11.42578125" style="16"/>
  </cols>
  <sheetData>
    <row r="2" spans="1:11">
      <c r="A2" s="1" t="str">
        <f>Resultatregnskap!A3</f>
        <v>Virksomhet: Universitetet i Oslo</v>
      </c>
      <c r="D2" s="279"/>
    </row>
    <row r="3" spans="1:11" ht="15" customHeight="1">
      <c r="D3" s="279"/>
      <c r="K3" s="33"/>
    </row>
    <row r="4" spans="1:11" ht="15" customHeight="1">
      <c r="A4" s="481" t="s">
        <v>863</v>
      </c>
      <c r="B4" s="469"/>
      <c r="C4" s="482"/>
      <c r="D4" s="469"/>
      <c r="E4" s="469"/>
      <c r="F4" s="469"/>
      <c r="G4" s="469"/>
      <c r="H4" s="469"/>
      <c r="I4" s="441"/>
      <c r="J4" s="441"/>
      <c r="K4" s="441"/>
    </row>
    <row r="5" spans="1:11" ht="14.25">
      <c r="A5" s="8" t="s">
        <v>6</v>
      </c>
      <c r="B5" s="7"/>
      <c r="C5" s="471"/>
      <c r="D5" s="7"/>
      <c r="E5" s="7"/>
      <c r="F5" s="7"/>
      <c r="I5" s="7"/>
      <c r="J5" s="7"/>
      <c r="K5" s="33"/>
    </row>
    <row r="6" spans="1:11" ht="57.75">
      <c r="A6" s="483"/>
      <c r="B6" s="458" t="s">
        <v>864</v>
      </c>
      <c r="C6" s="484" t="s">
        <v>865</v>
      </c>
      <c r="D6" s="458" t="s">
        <v>866</v>
      </c>
      <c r="E6" s="458" t="s">
        <v>867</v>
      </c>
      <c r="F6" s="458" t="s">
        <v>868</v>
      </c>
      <c r="G6" s="458" t="s">
        <v>869</v>
      </c>
      <c r="H6" s="458" t="s">
        <v>870</v>
      </c>
      <c r="I6" s="458" t="s">
        <v>871</v>
      </c>
      <c r="J6" s="458" t="s">
        <v>872</v>
      </c>
      <c r="K6" s="460" t="s">
        <v>8</v>
      </c>
    </row>
    <row r="7" spans="1:11" ht="15">
      <c r="A7" s="843" t="s">
        <v>873</v>
      </c>
      <c r="B7" s="485"/>
      <c r="C7" s="486"/>
      <c r="K7" s="33"/>
    </row>
    <row r="8" spans="1:11" ht="14.25">
      <c r="A8" s="487" t="s">
        <v>874</v>
      </c>
      <c r="B8" s="1034">
        <v>985163049</v>
      </c>
      <c r="C8" s="466">
        <v>2004</v>
      </c>
      <c r="D8" s="448">
        <v>2025</v>
      </c>
      <c r="E8" s="488">
        <v>1</v>
      </c>
      <c r="F8" s="488">
        <v>1</v>
      </c>
      <c r="G8" s="446">
        <v>-206.35</v>
      </c>
      <c r="H8" s="446">
        <v>2514</v>
      </c>
      <c r="I8" s="446">
        <v>4050</v>
      </c>
      <c r="J8" s="446">
        <v>4050</v>
      </c>
      <c r="K8" s="440" t="s">
        <v>875</v>
      </c>
    </row>
    <row r="9" spans="1:11" ht="14.25">
      <c r="A9" s="487" t="s">
        <v>876</v>
      </c>
      <c r="B9" s="1034">
        <v>937268815</v>
      </c>
      <c r="C9" s="466">
        <v>1984</v>
      </c>
      <c r="D9" s="448">
        <v>1826</v>
      </c>
      <c r="E9" s="488">
        <v>0.33400000000000002</v>
      </c>
      <c r="F9" s="488">
        <v>0.33400000000000002</v>
      </c>
      <c r="G9" s="446">
        <v>8031</v>
      </c>
      <c r="H9" s="446">
        <v>189791.122</v>
      </c>
      <c r="I9" s="446">
        <v>5622.5879999999997</v>
      </c>
      <c r="J9" s="446">
        <v>5622.5879999999997</v>
      </c>
      <c r="K9" s="440" t="s">
        <v>875</v>
      </c>
    </row>
    <row r="10" spans="1:11" ht="14.25">
      <c r="A10" s="487" t="s">
        <v>877</v>
      </c>
      <c r="B10" s="1034">
        <v>986358692</v>
      </c>
      <c r="C10" s="466">
        <v>2003</v>
      </c>
      <c r="D10" s="448">
        <v>100</v>
      </c>
      <c r="E10" s="488">
        <v>0.2</v>
      </c>
      <c r="F10" s="488">
        <v>0.2</v>
      </c>
      <c r="G10" s="446">
        <v>-11660</v>
      </c>
      <c r="H10" s="446">
        <v>17949</v>
      </c>
      <c r="I10" s="446">
        <v>400</v>
      </c>
      <c r="J10" s="446">
        <v>400</v>
      </c>
      <c r="K10" s="440" t="s">
        <v>875</v>
      </c>
    </row>
    <row r="11" spans="1:11" ht="14.25">
      <c r="A11" s="487" t="s">
        <v>878</v>
      </c>
      <c r="B11" s="1034">
        <v>995495899</v>
      </c>
      <c r="C11" s="466">
        <v>2010</v>
      </c>
      <c r="D11" s="448">
        <v>5000</v>
      </c>
      <c r="E11" s="488">
        <v>0.5</v>
      </c>
      <c r="F11" s="488">
        <v>0.5</v>
      </c>
      <c r="G11" s="446">
        <v>-2245</v>
      </c>
      <c r="H11" s="446">
        <v>193575</v>
      </c>
      <c r="I11" s="446">
        <v>20100</v>
      </c>
      <c r="J11" s="446">
        <v>20100</v>
      </c>
      <c r="K11" s="440" t="s">
        <v>875</v>
      </c>
    </row>
    <row r="12" spans="1:11" ht="14.25">
      <c r="A12" s="487" t="s">
        <v>879</v>
      </c>
      <c r="B12" s="1034">
        <v>963444516</v>
      </c>
      <c r="C12" s="466">
        <v>2010</v>
      </c>
      <c r="D12" s="448">
        <v>1</v>
      </c>
      <c r="E12" s="488">
        <v>5.0000000000000001E-3</v>
      </c>
      <c r="F12" s="488">
        <v>5.0000000000000001E-3</v>
      </c>
      <c r="G12" s="446">
        <v>-650</v>
      </c>
      <c r="H12" s="446">
        <v>5578</v>
      </c>
      <c r="I12" s="446">
        <v>10</v>
      </c>
      <c r="J12" s="446">
        <v>10</v>
      </c>
      <c r="K12" s="440" t="s">
        <v>875</v>
      </c>
    </row>
    <row r="13" spans="1:11" ht="14.25">
      <c r="A13" s="487" t="s">
        <v>880</v>
      </c>
      <c r="B13" s="1035">
        <v>993748307</v>
      </c>
      <c r="C13" s="466">
        <v>2009</v>
      </c>
      <c r="D13" s="448">
        <v>15</v>
      </c>
      <c r="E13" s="489">
        <v>0.14299999999999999</v>
      </c>
      <c r="F13" s="489">
        <v>0.14299999999999999</v>
      </c>
      <c r="G13" s="446">
        <v>110</v>
      </c>
      <c r="H13" s="446">
        <v>323</v>
      </c>
      <c r="I13" s="446">
        <v>15</v>
      </c>
      <c r="J13" s="446">
        <v>15</v>
      </c>
      <c r="K13" s="440" t="s">
        <v>875</v>
      </c>
    </row>
    <row r="14" spans="1:11" ht="14.25">
      <c r="A14" s="487" t="s">
        <v>881</v>
      </c>
      <c r="B14" s="1035"/>
      <c r="C14" s="466"/>
      <c r="D14" s="448">
        <v>0</v>
      </c>
      <c r="E14" s="489">
        <v>0</v>
      </c>
      <c r="F14" s="489">
        <v>0</v>
      </c>
      <c r="G14" s="446">
        <v>0</v>
      </c>
      <c r="H14" s="446">
        <v>0</v>
      </c>
      <c r="I14" s="446">
        <v>0</v>
      </c>
      <c r="J14" s="446">
        <v>0</v>
      </c>
      <c r="K14" s="440" t="s">
        <v>882</v>
      </c>
    </row>
    <row r="15" spans="1:11" ht="14.25">
      <c r="A15" s="844" t="s">
        <v>883</v>
      </c>
      <c r="B15" s="845"/>
      <c r="C15" s="846"/>
      <c r="D15" s="847">
        <f>SUBTOTAL(9,D8:D14)</f>
        <v>8967</v>
      </c>
      <c r="E15" s="848"/>
      <c r="F15" s="848"/>
      <c r="G15" s="847">
        <f>SUBTOTAL(9,G8:G13)</f>
        <v>-6620.35</v>
      </c>
      <c r="H15" s="847">
        <f>SUBTOTAL(9,H8:H13)</f>
        <v>409730.12199999997</v>
      </c>
      <c r="I15" s="847">
        <f>SUBTOTAL(9,I8:I13)</f>
        <v>30197.588</v>
      </c>
      <c r="J15" s="847">
        <f>SUBTOTAL(9,J8:J13)</f>
        <v>30197.588</v>
      </c>
      <c r="K15" s="831" t="s">
        <v>884</v>
      </c>
    </row>
    <row r="16" spans="1:11" ht="15">
      <c r="A16" s="490"/>
      <c r="B16" s="491"/>
      <c r="C16" s="492"/>
      <c r="D16" s="493"/>
      <c r="E16" s="494"/>
      <c r="F16" s="494"/>
      <c r="G16" s="495"/>
      <c r="H16" s="495"/>
      <c r="I16" s="495"/>
      <c r="J16" s="495"/>
      <c r="K16" s="440"/>
    </row>
    <row r="17" spans="1:13" ht="15">
      <c r="A17" s="490" t="s">
        <v>885</v>
      </c>
      <c r="B17" s="491"/>
      <c r="C17" s="492"/>
      <c r="D17" s="493"/>
      <c r="E17" s="494"/>
      <c r="F17" s="494"/>
      <c r="G17" s="495"/>
      <c r="H17" s="495"/>
      <c r="I17" s="495"/>
      <c r="J17" s="495"/>
      <c r="K17" s="440"/>
      <c r="M17" s="948"/>
    </row>
    <row r="18" spans="1:13" ht="15">
      <c r="A18" s="487" t="s">
        <v>886</v>
      </c>
      <c r="B18" s="485"/>
      <c r="C18" s="486"/>
      <c r="D18" s="448">
        <v>0</v>
      </c>
      <c r="E18" s="489"/>
      <c r="F18" s="489"/>
      <c r="G18" s="446">
        <v>0</v>
      </c>
      <c r="H18" s="446">
        <v>0</v>
      </c>
      <c r="I18" s="1002">
        <v>750</v>
      </c>
      <c r="J18" s="1002">
        <v>750</v>
      </c>
      <c r="K18" s="440" t="s">
        <v>887</v>
      </c>
    </row>
    <row r="19" spans="1:13" ht="15">
      <c r="A19" s="487" t="s">
        <v>888</v>
      </c>
      <c r="B19" s="485"/>
      <c r="C19" s="486"/>
      <c r="D19" s="448">
        <v>0</v>
      </c>
      <c r="E19" s="489"/>
      <c r="F19" s="489"/>
      <c r="G19" s="446">
        <v>0</v>
      </c>
      <c r="H19" s="446">
        <v>0</v>
      </c>
      <c r="I19" s="1003">
        <v>307.79000000000002</v>
      </c>
      <c r="J19" s="1002">
        <v>0</v>
      </c>
      <c r="K19" s="440" t="s">
        <v>887</v>
      </c>
    </row>
    <row r="20" spans="1:13" ht="15">
      <c r="A20" s="487" t="s">
        <v>889</v>
      </c>
      <c r="B20" s="485"/>
      <c r="C20" s="486"/>
      <c r="D20" s="448">
        <v>0</v>
      </c>
      <c r="E20" s="489"/>
      <c r="F20" s="489"/>
      <c r="G20" s="446">
        <v>0</v>
      </c>
      <c r="H20" s="446">
        <v>0</v>
      </c>
      <c r="I20" s="270">
        <v>0</v>
      </c>
      <c r="J20" s="270">
        <v>0</v>
      </c>
      <c r="K20" s="440" t="s">
        <v>890</v>
      </c>
    </row>
    <row r="21" spans="1:13" ht="15">
      <c r="A21" s="844" t="s">
        <v>891</v>
      </c>
      <c r="B21" s="849"/>
      <c r="C21" s="850"/>
      <c r="D21" s="847">
        <f>SUBTOTAL(9,D18:D20)</f>
        <v>0</v>
      </c>
      <c r="E21" s="827"/>
      <c r="F21" s="827"/>
      <c r="G21" s="847">
        <f>SUBTOTAL(9,G18:G20)</f>
        <v>0</v>
      </c>
      <c r="H21" s="847">
        <f>SUBTOTAL(9,H18:H20)</f>
        <v>0</v>
      </c>
      <c r="I21" s="847">
        <f>SUBTOTAL(9,I18:I20)</f>
        <v>1057.79</v>
      </c>
      <c r="J21" s="847">
        <f>SUBTOTAL(9,J18:J20)</f>
        <v>750</v>
      </c>
      <c r="K21" s="831" t="s">
        <v>892</v>
      </c>
    </row>
    <row r="22" spans="1:13" ht="15">
      <c r="A22" s="487"/>
      <c r="B22" s="485"/>
      <c r="C22" s="486"/>
      <c r="D22" s="485"/>
      <c r="E22" s="489"/>
      <c r="F22" s="489"/>
      <c r="G22" s="446"/>
      <c r="H22" s="446"/>
      <c r="I22" s="270"/>
      <c r="J22" s="270"/>
      <c r="K22" s="440"/>
    </row>
    <row r="23" spans="1:13" ht="15">
      <c r="A23" s="806" t="s">
        <v>696</v>
      </c>
      <c r="B23" s="794"/>
      <c r="C23" s="851"/>
      <c r="D23" s="794"/>
      <c r="E23" s="852"/>
      <c r="F23" s="852"/>
      <c r="G23" s="832">
        <f>SUBTOTAL(9,G8:G22)</f>
        <v>-6620.35</v>
      </c>
      <c r="H23" s="832">
        <f>SUBTOTAL(9,H8:H22)</f>
        <v>409730.12199999997</v>
      </c>
      <c r="I23" s="832">
        <f>SUBTOTAL(9,I8:I22)</f>
        <v>31255.378000000001</v>
      </c>
      <c r="J23" s="832">
        <f>SUBTOTAL(9,J8:J22)</f>
        <v>30947.588</v>
      </c>
      <c r="K23" s="831" t="s">
        <v>893</v>
      </c>
      <c r="M23" s="204"/>
    </row>
    <row r="24" spans="1:13">
      <c r="K24" s="33"/>
    </row>
    <row r="25" spans="1:13">
      <c r="A25" s="1109" t="s">
        <v>894</v>
      </c>
      <c r="B25" s="1109"/>
      <c r="C25" s="1109"/>
      <c r="D25" s="1109"/>
      <c r="E25" s="1109"/>
      <c r="F25" s="950"/>
    </row>
    <row r="26" spans="1:13">
      <c r="A26" s="1109" t="s">
        <v>895</v>
      </c>
      <c r="B26" s="1109"/>
      <c r="C26" s="1109"/>
      <c r="D26" s="1109"/>
      <c r="E26" s="1109"/>
      <c r="F26" s="950"/>
    </row>
    <row r="27" spans="1:13">
      <c r="A27" s="16" t="s">
        <v>896</v>
      </c>
      <c r="F27" s="950"/>
    </row>
    <row r="28" spans="1:13" ht="15">
      <c r="G28" s="496"/>
      <c r="H28" s="496"/>
      <c r="M28" s="948"/>
    </row>
    <row r="29" spans="1:13">
      <c r="A29" s="1110" t="s">
        <v>897</v>
      </c>
      <c r="B29" s="1110"/>
      <c r="C29" s="1110"/>
      <c r="D29" s="1110"/>
      <c r="E29" s="1110"/>
      <c r="F29" s="950"/>
    </row>
  </sheetData>
  <sheetProtection formatCells="0" formatColumns="0" formatRows="0" insertColumns="0" insertRows="0" deleteColumns="0" deleteRows="0" autoFilter="0"/>
  <mergeCells count="3">
    <mergeCell ref="A25:E25"/>
    <mergeCell ref="A26:E26"/>
    <mergeCell ref="A29:E29"/>
  </mergeCells>
  <phoneticPr fontId="18" type="noConversion"/>
  <pageMargins left="0.51181102362204722" right="0.51181102362204722" top="0.78740157480314965" bottom="0.78740157480314965" header="0.31496062992125984" footer="0.31496062992125984"/>
  <pageSetup paperSize="9" scale="79" orientation="landscape" r:id="rId1"/>
  <headerFooter>
    <oddFooter>&amp;R&amp;D &amp;T</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F80"/>
  <sheetViews>
    <sheetView workbookViewId="0">
      <selection activeCell="C12" sqref="C12"/>
    </sheetView>
  </sheetViews>
  <sheetFormatPr baseColWidth="10" defaultColWidth="11.5703125" defaultRowHeight="12.75"/>
  <cols>
    <col min="1" max="1" width="57.5703125" style="206" customWidth="1"/>
    <col min="2" max="16384" width="11.5703125" style="206"/>
  </cols>
  <sheetData>
    <row r="2" spans="1:6">
      <c r="A2" s="1" t="str">
        <f>Resultatregnskap!A3</f>
        <v>Virksomhet: Universitetet i Oslo</v>
      </c>
    </row>
    <row r="3" spans="1:6">
      <c r="D3" s="33"/>
    </row>
    <row r="4" spans="1:6" ht="15">
      <c r="A4" s="325" t="s">
        <v>898</v>
      </c>
      <c r="B4" s="325"/>
      <c r="C4" s="441"/>
      <c r="D4" s="441"/>
    </row>
    <row r="5" spans="1:6" ht="15">
      <c r="A5" s="8" t="s">
        <v>6</v>
      </c>
      <c r="B5" s="90"/>
      <c r="C5" s="7"/>
      <c r="D5" s="33"/>
    </row>
    <row r="6" spans="1:6" ht="15">
      <c r="A6" s="90"/>
      <c r="B6" s="370">
        <f>'Balanse - eiendeler'!C6</f>
        <v>45657</v>
      </c>
      <c r="C6" s="374">
        <f>'Balanse - eiendeler'!D6</f>
        <v>45291</v>
      </c>
      <c r="D6" s="439" t="s">
        <v>8</v>
      </c>
    </row>
    <row r="7" spans="1:6" ht="15">
      <c r="A7" s="90"/>
      <c r="B7" s="382"/>
      <c r="C7" s="383"/>
      <c r="D7" s="33"/>
    </row>
    <row r="8" spans="1:6" ht="14.25">
      <c r="A8" s="7" t="s">
        <v>899</v>
      </c>
      <c r="B8" s="383">
        <v>0</v>
      </c>
      <c r="C8" s="383">
        <v>0</v>
      </c>
      <c r="D8" s="440" t="s">
        <v>900</v>
      </c>
      <c r="E8" s="279"/>
    </row>
    <row r="9" spans="1:6" ht="14.25">
      <c r="A9" s="7" t="s">
        <v>901</v>
      </c>
      <c r="B9" s="383">
        <v>0</v>
      </c>
      <c r="C9" s="383">
        <v>0</v>
      </c>
      <c r="D9" s="440" t="s">
        <v>902</v>
      </c>
      <c r="E9" s="279"/>
    </row>
    <row r="10" spans="1:6" ht="14.25">
      <c r="A10" s="7" t="s">
        <v>903</v>
      </c>
      <c r="B10" s="383">
        <v>0</v>
      </c>
      <c r="C10" s="383">
        <v>0</v>
      </c>
      <c r="D10" s="440" t="s">
        <v>904</v>
      </c>
      <c r="E10" s="279"/>
    </row>
    <row r="11" spans="1:6" ht="15">
      <c r="A11" s="806" t="s">
        <v>905</v>
      </c>
      <c r="B11" s="826">
        <f>SUBTOTAL(9,B8:B10)</f>
        <v>0</v>
      </c>
      <c r="C11" s="827">
        <f>SUBTOTAL(9,C8:C10)</f>
        <v>0</v>
      </c>
      <c r="D11" s="831" t="s">
        <v>906</v>
      </c>
      <c r="E11" s="16"/>
    </row>
    <row r="12" spans="1:6" ht="15">
      <c r="A12" s="90"/>
      <c r="B12" s="383"/>
      <c r="C12" s="383"/>
      <c r="D12" s="33"/>
      <c r="E12" s="16"/>
    </row>
    <row r="13" spans="1:6" ht="15" customHeight="1">
      <c r="A13" s="1111" t="s">
        <v>907</v>
      </c>
      <c r="B13" s="1111"/>
      <c r="C13" s="16"/>
      <c r="D13" s="16"/>
      <c r="E13" s="280"/>
      <c r="F13" s="280"/>
    </row>
    <row r="14" spans="1:6">
      <c r="A14" s="1111"/>
      <c r="B14" s="1111"/>
      <c r="C14" s="279"/>
      <c r="D14" s="16"/>
      <c r="E14" s="322"/>
      <c r="F14" s="322"/>
    </row>
    <row r="15" spans="1:6">
      <c r="A15" s="16"/>
      <c r="B15" s="16"/>
      <c r="C15" s="16"/>
      <c r="D15" s="16"/>
    </row>
    <row r="16" spans="1:6">
      <c r="A16" s="16"/>
      <c r="B16" s="16"/>
      <c r="C16" s="16"/>
      <c r="D16" s="16"/>
      <c r="E16" s="16"/>
    </row>
    <row r="17" spans="1:5">
      <c r="A17" s="16"/>
      <c r="B17" s="16"/>
      <c r="C17" s="16"/>
      <c r="D17" s="16"/>
      <c r="E17" s="16"/>
    </row>
    <row r="18" spans="1:5">
      <c r="A18" s="16"/>
      <c r="B18" s="16"/>
      <c r="C18" s="16"/>
      <c r="D18" s="16"/>
      <c r="E18" s="16"/>
    </row>
    <row r="19" spans="1:5">
      <c r="A19" s="16"/>
      <c r="B19" s="16"/>
      <c r="C19" s="16"/>
      <c r="D19" s="16"/>
      <c r="E19" s="16"/>
    </row>
    <row r="20" spans="1:5">
      <c r="A20" s="16"/>
      <c r="B20" s="16"/>
      <c r="C20" s="16"/>
      <c r="D20" s="16"/>
      <c r="E20" s="16"/>
    </row>
    <row r="21" spans="1:5">
      <c r="A21" s="293"/>
      <c r="B21" s="16"/>
      <c r="C21" s="16"/>
      <c r="D21" s="16"/>
      <c r="E21" s="16"/>
    </row>
    <row r="22" spans="1:5">
      <c r="A22" s="16"/>
      <c r="B22" s="16"/>
      <c r="C22" s="16"/>
      <c r="D22" s="16"/>
      <c r="E22" s="16"/>
    </row>
    <row r="23" spans="1:5">
      <c r="A23" s="16"/>
      <c r="B23" s="16"/>
      <c r="C23" s="16"/>
      <c r="D23" s="16"/>
      <c r="E23" s="16"/>
    </row>
    <row r="24" spans="1:5">
      <c r="A24" s="16"/>
      <c r="B24" s="16"/>
      <c r="C24" s="16"/>
      <c r="D24" s="16"/>
      <c r="E24" s="16"/>
    </row>
    <row r="25" spans="1:5">
      <c r="A25" s="16"/>
      <c r="B25" s="16"/>
      <c r="C25" s="16"/>
      <c r="D25" s="16"/>
      <c r="E25" s="16"/>
    </row>
    <row r="26" spans="1:5">
      <c r="A26" s="16"/>
      <c r="B26" s="16"/>
      <c r="C26" s="16"/>
      <c r="D26" s="16"/>
      <c r="E26" s="16"/>
    </row>
    <row r="27" spans="1:5">
      <c r="A27" s="16"/>
      <c r="B27" s="16"/>
      <c r="C27" s="16"/>
      <c r="D27" s="16"/>
      <c r="E27" s="16"/>
    </row>
    <row r="28" spans="1:5">
      <c r="A28" s="16"/>
      <c r="B28" s="16"/>
      <c r="C28" s="16"/>
      <c r="D28" s="16"/>
      <c r="E28" s="16"/>
    </row>
    <row r="29" spans="1:5">
      <c r="A29" s="16"/>
      <c r="B29" s="16"/>
      <c r="C29" s="16"/>
      <c r="D29" s="16"/>
      <c r="E29" s="16"/>
    </row>
    <row r="30" spans="1:5">
      <c r="A30" s="16"/>
      <c r="B30" s="16"/>
      <c r="C30" s="16"/>
      <c r="D30" s="16"/>
      <c r="E30" s="16"/>
    </row>
    <row r="31" spans="1:5">
      <c r="A31" s="16"/>
      <c r="B31" s="16"/>
      <c r="C31" s="16"/>
      <c r="D31" s="16"/>
      <c r="E31" s="16"/>
    </row>
    <row r="32" spans="1:5">
      <c r="A32" s="16"/>
      <c r="B32" s="16"/>
      <c r="C32" s="16"/>
      <c r="D32" s="16"/>
      <c r="E32" s="16"/>
    </row>
    <row r="33" spans="1:5">
      <c r="A33" s="16"/>
      <c r="B33" s="16"/>
      <c r="C33" s="16"/>
      <c r="D33" s="16"/>
      <c r="E33" s="16"/>
    </row>
    <row r="34" spans="1:5">
      <c r="A34" s="16"/>
      <c r="B34" s="16"/>
      <c r="C34" s="16"/>
      <c r="D34" s="16"/>
      <c r="E34" s="16"/>
    </row>
    <row r="35" spans="1:5">
      <c r="A35" s="16"/>
      <c r="B35" s="16"/>
      <c r="C35" s="16"/>
      <c r="D35" s="16"/>
      <c r="E35" s="16"/>
    </row>
    <row r="36" spans="1:5">
      <c r="A36" s="16"/>
      <c r="B36" s="16"/>
      <c r="C36" s="16"/>
      <c r="D36" s="16"/>
      <c r="E36" s="16"/>
    </row>
    <row r="37" spans="1:5">
      <c r="A37" s="16"/>
      <c r="B37" s="16"/>
      <c r="C37" s="16"/>
      <c r="D37" s="16"/>
      <c r="E37" s="16"/>
    </row>
    <row r="38" spans="1:5">
      <c r="A38" s="16"/>
      <c r="B38" s="16"/>
      <c r="C38" s="16"/>
      <c r="D38" s="16"/>
      <c r="E38" s="16"/>
    </row>
    <row r="39" spans="1:5">
      <c r="A39" s="16"/>
      <c r="B39" s="16"/>
      <c r="C39" s="16"/>
      <c r="D39" s="16"/>
      <c r="E39" s="16"/>
    </row>
    <row r="40" spans="1:5">
      <c r="A40" s="16"/>
      <c r="B40" s="16"/>
      <c r="C40" s="16"/>
      <c r="D40" s="16"/>
      <c r="E40" s="16"/>
    </row>
    <row r="41" spans="1:5">
      <c r="A41" s="16"/>
      <c r="B41" s="16"/>
      <c r="C41" s="16"/>
      <c r="D41" s="16"/>
      <c r="E41" s="16"/>
    </row>
    <row r="42" spans="1:5">
      <c r="A42" s="16"/>
      <c r="B42" s="16"/>
      <c r="C42" s="16"/>
      <c r="D42" s="16"/>
      <c r="E42" s="16"/>
    </row>
    <row r="43" spans="1:5">
      <c r="A43" s="16"/>
      <c r="B43" s="16"/>
      <c r="C43" s="16"/>
      <c r="D43" s="16"/>
      <c r="E43" s="16"/>
    </row>
    <row r="44" spans="1:5">
      <c r="A44" s="16"/>
      <c r="B44" s="16"/>
      <c r="C44" s="16"/>
      <c r="D44" s="16"/>
      <c r="E44" s="16"/>
    </row>
    <row r="45" spans="1:5">
      <c r="A45" s="16"/>
      <c r="B45" s="16"/>
      <c r="C45" s="16"/>
      <c r="D45" s="16"/>
      <c r="E45" s="16"/>
    </row>
    <row r="46" spans="1:5">
      <c r="A46" s="16"/>
      <c r="B46" s="16"/>
      <c r="C46" s="16"/>
      <c r="D46" s="16"/>
      <c r="E46" s="16"/>
    </row>
    <row r="47" spans="1:5">
      <c r="A47" s="16"/>
      <c r="B47" s="16"/>
      <c r="C47" s="16"/>
      <c r="D47" s="16"/>
      <c r="E47" s="16"/>
    </row>
    <row r="48" spans="1:5">
      <c r="A48" s="16"/>
      <c r="B48" s="16"/>
      <c r="C48" s="16"/>
      <c r="D48" s="16"/>
      <c r="E48" s="16"/>
    </row>
    <row r="49" spans="1:5">
      <c r="A49" s="16"/>
      <c r="B49" s="16"/>
      <c r="C49" s="16"/>
      <c r="D49" s="16"/>
      <c r="E49" s="16"/>
    </row>
    <row r="50" spans="1:5">
      <c r="A50" s="16"/>
      <c r="B50" s="16"/>
      <c r="C50" s="16"/>
      <c r="D50" s="16"/>
      <c r="E50" s="16"/>
    </row>
    <row r="51" spans="1:5">
      <c r="A51" s="16"/>
      <c r="B51" s="16"/>
      <c r="C51" s="16"/>
      <c r="D51" s="16"/>
      <c r="E51" s="16"/>
    </row>
    <row r="52" spans="1:5">
      <c r="A52" s="16"/>
      <c r="B52" s="16"/>
      <c r="C52" s="16"/>
      <c r="D52" s="16"/>
      <c r="E52" s="16"/>
    </row>
    <row r="53" spans="1:5">
      <c r="A53" s="16"/>
      <c r="B53" s="16"/>
      <c r="C53" s="16"/>
      <c r="D53" s="16"/>
      <c r="E53" s="16"/>
    </row>
    <row r="54" spans="1:5">
      <c r="A54" s="16"/>
      <c r="B54" s="16"/>
      <c r="C54" s="16"/>
      <c r="D54" s="16"/>
      <c r="E54" s="16"/>
    </row>
    <row r="55" spans="1:5">
      <c r="A55" s="16"/>
      <c r="B55" s="16"/>
      <c r="C55" s="16"/>
      <c r="D55" s="16"/>
      <c r="E55" s="16"/>
    </row>
    <row r="56" spans="1:5">
      <c r="A56" s="16"/>
      <c r="B56" s="16"/>
      <c r="C56" s="16"/>
      <c r="D56" s="16"/>
      <c r="E56" s="16"/>
    </row>
    <row r="57" spans="1:5">
      <c r="A57" s="16"/>
      <c r="B57" s="16"/>
      <c r="C57" s="16"/>
      <c r="D57" s="16"/>
      <c r="E57" s="16"/>
    </row>
    <row r="58" spans="1:5">
      <c r="A58" s="16"/>
      <c r="B58" s="16"/>
      <c r="C58" s="16"/>
      <c r="D58" s="16"/>
      <c r="E58" s="16"/>
    </row>
    <row r="59" spans="1:5">
      <c r="A59" s="16"/>
      <c r="B59" s="16"/>
      <c r="C59" s="16"/>
      <c r="D59" s="16"/>
      <c r="E59" s="16"/>
    </row>
    <row r="60" spans="1:5">
      <c r="A60" s="16"/>
      <c r="B60" s="16"/>
      <c r="C60" s="16"/>
      <c r="D60" s="16"/>
      <c r="E60" s="16"/>
    </row>
    <row r="61" spans="1:5">
      <c r="A61" s="16"/>
      <c r="B61" s="16"/>
      <c r="C61" s="16"/>
      <c r="D61" s="16"/>
      <c r="E61" s="16"/>
    </row>
    <row r="62" spans="1:5">
      <c r="A62" s="16"/>
      <c r="B62" s="16"/>
      <c r="C62" s="16"/>
      <c r="D62" s="16"/>
      <c r="E62" s="16"/>
    </row>
    <row r="63" spans="1:5">
      <c r="A63" s="16"/>
      <c r="B63" s="16"/>
      <c r="C63" s="16"/>
      <c r="D63" s="16"/>
      <c r="E63" s="16"/>
    </row>
    <row r="64" spans="1:5">
      <c r="A64" s="16"/>
      <c r="B64" s="16"/>
      <c r="C64" s="16"/>
      <c r="D64" s="16"/>
      <c r="E64" s="16"/>
    </row>
    <row r="65" spans="1:5">
      <c r="A65" s="16"/>
      <c r="B65" s="16"/>
      <c r="C65" s="16"/>
      <c r="D65" s="16"/>
      <c r="E65" s="16"/>
    </row>
    <row r="66" spans="1:5">
      <c r="A66" s="16"/>
      <c r="B66" s="16"/>
      <c r="C66" s="16"/>
      <c r="D66" s="16"/>
      <c r="E66" s="16"/>
    </row>
    <row r="67" spans="1:5">
      <c r="A67" s="16"/>
      <c r="B67" s="16"/>
      <c r="C67" s="16"/>
      <c r="D67" s="16"/>
      <c r="E67" s="16"/>
    </row>
    <row r="68" spans="1:5">
      <c r="A68" s="16"/>
      <c r="B68" s="16"/>
      <c r="C68" s="16"/>
      <c r="D68" s="16"/>
      <c r="E68" s="16"/>
    </row>
    <row r="69" spans="1:5">
      <c r="A69" s="16"/>
      <c r="B69" s="16"/>
      <c r="C69" s="16"/>
      <c r="D69" s="16"/>
      <c r="E69" s="16"/>
    </row>
    <row r="70" spans="1:5">
      <c r="A70" s="16"/>
      <c r="B70" s="16"/>
      <c r="C70" s="16"/>
      <c r="D70" s="16"/>
      <c r="E70" s="16"/>
    </row>
    <row r="71" spans="1:5">
      <c r="A71" s="16"/>
      <c r="B71" s="16"/>
      <c r="C71" s="16"/>
      <c r="D71" s="16"/>
      <c r="E71" s="16"/>
    </row>
    <row r="72" spans="1:5">
      <c r="A72" s="16"/>
      <c r="B72" s="16"/>
      <c r="C72" s="16"/>
      <c r="D72" s="16"/>
      <c r="E72" s="16"/>
    </row>
    <row r="73" spans="1:5">
      <c r="A73" s="16"/>
      <c r="B73" s="16"/>
      <c r="C73" s="16"/>
      <c r="D73" s="16"/>
      <c r="E73" s="16"/>
    </row>
    <row r="74" spans="1:5">
      <c r="A74" s="16"/>
      <c r="B74" s="16"/>
      <c r="C74" s="16"/>
      <c r="D74" s="16"/>
      <c r="E74" s="16"/>
    </row>
    <row r="75" spans="1:5">
      <c r="A75" s="16"/>
      <c r="B75" s="16"/>
      <c r="C75" s="16"/>
      <c r="D75" s="16"/>
      <c r="E75" s="16"/>
    </row>
    <row r="76" spans="1:5">
      <c r="A76" s="16"/>
      <c r="B76" s="16"/>
      <c r="C76" s="16"/>
      <c r="D76" s="16"/>
      <c r="E76" s="16"/>
    </row>
    <row r="77" spans="1:5">
      <c r="A77" s="16"/>
      <c r="B77" s="16"/>
      <c r="C77" s="16"/>
      <c r="D77" s="16"/>
      <c r="E77" s="16"/>
    </row>
    <row r="78" spans="1:5">
      <c r="A78" s="16"/>
      <c r="B78" s="16"/>
      <c r="C78" s="16"/>
      <c r="D78" s="16"/>
      <c r="E78" s="16"/>
    </row>
    <row r="79" spans="1:5">
      <c r="A79" s="16"/>
      <c r="B79" s="16"/>
      <c r="C79" s="16"/>
      <c r="D79" s="16"/>
      <c r="E79" s="16"/>
    </row>
    <row r="80" spans="1:5">
      <c r="A80" s="16"/>
      <c r="B80" s="16"/>
      <c r="C80" s="16"/>
      <c r="D80" s="16"/>
      <c r="E80" s="16"/>
    </row>
  </sheetData>
  <mergeCells count="1">
    <mergeCell ref="A13:B14"/>
  </mergeCells>
  <pageMargins left="0.70866141732283472" right="0.70866141732283472" top="0.74803149606299213" bottom="0.74803149606299213" header="0.31496062992125984" footer="0.3149606299212598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Ark21"/>
  <dimension ref="A2:D44"/>
  <sheetViews>
    <sheetView topLeftCell="A2" zoomScaleNormal="100" workbookViewId="0">
      <selection activeCell="F14" sqref="F14"/>
    </sheetView>
  </sheetViews>
  <sheetFormatPr baseColWidth="10" defaultColWidth="11.42578125" defaultRowHeight="15" customHeight="1"/>
  <cols>
    <col min="1" max="1" width="49.140625" style="16" customWidth="1"/>
    <col min="2" max="3" width="12.140625" style="16" bestFit="1" customWidth="1"/>
    <col min="4" max="4" width="10.28515625" style="16" customWidth="1"/>
    <col min="5" max="5" width="11.7109375" style="16" customWidth="1"/>
    <col min="6" max="6" width="13" style="16" customWidth="1"/>
    <col min="7" max="16384" width="11.42578125" style="16"/>
  </cols>
  <sheetData>
    <row r="2" spans="1:4" ht="15" customHeight="1">
      <c r="A2" s="1" t="str">
        <f>Resultatregnskap!A3</f>
        <v>Virksomhet: Universitetet i Oslo</v>
      </c>
    </row>
    <row r="4" spans="1:4" s="345" customFormat="1" ht="15" customHeight="1">
      <c r="A4" s="325" t="s">
        <v>908</v>
      </c>
      <c r="B4" s="497"/>
      <c r="C4" s="497"/>
      <c r="D4" s="497"/>
    </row>
    <row r="5" spans="1:4" s="345" customFormat="1" ht="15" customHeight="1">
      <c r="A5" s="509" t="s">
        <v>6</v>
      </c>
    </row>
    <row r="6" spans="1:4" s="345" customFormat="1" ht="15" customHeight="1">
      <c r="A6" s="346"/>
      <c r="B6" s="370">
        <f>'Balanse - eiendeler'!C6</f>
        <v>45657</v>
      </c>
      <c r="C6" s="374">
        <f>'Balanse - Gjeld og kapital'!D5</f>
        <v>45291</v>
      </c>
      <c r="D6" s="475" t="s">
        <v>8</v>
      </c>
    </row>
    <row r="7" spans="1:4" s="345" customFormat="1" ht="15" customHeight="1">
      <c r="A7" s="498" t="s">
        <v>909</v>
      </c>
      <c r="D7" s="505"/>
    </row>
    <row r="8" spans="1:4" s="345" customFormat="1" ht="15" customHeight="1">
      <c r="A8" s="34" t="s">
        <v>910</v>
      </c>
      <c r="B8" s="378">
        <v>0</v>
      </c>
      <c r="C8" s="378">
        <v>0</v>
      </c>
      <c r="D8" s="506" t="s">
        <v>911</v>
      </c>
    </row>
    <row r="9" spans="1:4" s="345" customFormat="1" ht="15" customHeight="1">
      <c r="A9" s="34" t="s">
        <v>912</v>
      </c>
      <c r="B9" s="378">
        <v>0</v>
      </c>
      <c r="C9" s="378">
        <v>0</v>
      </c>
      <c r="D9" s="506" t="s">
        <v>911</v>
      </c>
    </row>
    <row r="10" spans="1:4" s="345" customFormat="1" ht="15" customHeight="1">
      <c r="A10" s="34" t="s">
        <v>913</v>
      </c>
      <c r="B10" s="378">
        <v>0</v>
      </c>
      <c r="C10" s="378">
        <v>0</v>
      </c>
      <c r="D10" s="506" t="s">
        <v>911</v>
      </c>
    </row>
    <row r="11" spans="1:4" s="345" customFormat="1" ht="15" customHeight="1">
      <c r="A11" s="36" t="s">
        <v>914</v>
      </c>
      <c r="B11" s="378">
        <v>4369.3089</v>
      </c>
      <c r="C11" s="378">
        <v>4415.2836900000002</v>
      </c>
      <c r="D11" s="506" t="s">
        <v>915</v>
      </c>
    </row>
    <row r="12" spans="1:4" s="345" customFormat="1" ht="15" customHeight="1">
      <c r="A12" s="499" t="s">
        <v>916</v>
      </c>
      <c r="B12" s="853">
        <f>SUM(B8:B11)</f>
        <v>4369.3089</v>
      </c>
      <c r="C12" s="853">
        <f>SUM(C8:C11)</f>
        <v>4415.2836900000002</v>
      </c>
      <c r="D12" s="854" t="s">
        <v>917</v>
      </c>
    </row>
    <row r="13" spans="1:4" s="345" customFormat="1" ht="15" customHeight="1">
      <c r="A13" s="500"/>
      <c r="B13" s="501"/>
      <c r="C13" s="502"/>
      <c r="D13" s="507"/>
    </row>
    <row r="14" spans="1:4" s="345" customFormat="1" ht="15" customHeight="1">
      <c r="A14" s="500" t="s">
        <v>918</v>
      </c>
      <c r="B14" s="503"/>
      <c r="C14" s="378"/>
      <c r="D14" s="508"/>
    </row>
    <row r="15" spans="1:4" s="345" customFormat="1" ht="15" customHeight="1">
      <c r="A15" s="504" t="s">
        <v>919</v>
      </c>
      <c r="B15" s="378">
        <v>0</v>
      </c>
      <c r="C15" s="378">
        <v>0</v>
      </c>
      <c r="D15" s="506" t="s">
        <v>920</v>
      </c>
    </row>
    <row r="16" spans="1:4" s="345" customFormat="1" ht="15" customHeight="1">
      <c r="A16" s="504" t="s">
        <v>921</v>
      </c>
      <c r="B16" s="378">
        <v>0</v>
      </c>
      <c r="C16" s="378">
        <v>0</v>
      </c>
      <c r="D16" s="506" t="s">
        <v>920</v>
      </c>
    </row>
    <row r="17" spans="1:4" s="345" customFormat="1" ht="15" customHeight="1">
      <c r="A17" s="504" t="s">
        <v>922</v>
      </c>
      <c r="B17" s="378">
        <v>0</v>
      </c>
      <c r="C17" s="378">
        <v>0</v>
      </c>
      <c r="D17" s="506" t="s">
        <v>920</v>
      </c>
    </row>
    <row r="18" spans="1:4" s="345" customFormat="1" ht="15" customHeight="1">
      <c r="A18" s="504" t="s">
        <v>923</v>
      </c>
      <c r="B18" s="378">
        <v>0</v>
      </c>
      <c r="C18" s="378">
        <v>0</v>
      </c>
      <c r="D18" s="506" t="s">
        <v>924</v>
      </c>
    </row>
    <row r="19" spans="1:4" s="345" customFormat="1" ht="15" customHeight="1">
      <c r="A19" s="504" t="s">
        <v>925</v>
      </c>
      <c r="B19" s="378">
        <v>0</v>
      </c>
      <c r="C19" s="378">
        <v>0</v>
      </c>
      <c r="D19" s="506" t="s">
        <v>926</v>
      </c>
    </row>
    <row r="20" spans="1:4" s="345" customFormat="1" ht="15" customHeight="1">
      <c r="A20" s="855" t="s">
        <v>927</v>
      </c>
      <c r="B20" s="853">
        <f>SUM(B15:B19)</f>
        <v>0</v>
      </c>
      <c r="C20" s="853">
        <f>SUM(C15:C19)</f>
        <v>0</v>
      </c>
      <c r="D20" s="854" t="s">
        <v>928</v>
      </c>
    </row>
    <row r="21" spans="1:4" s="345" customFormat="1" ht="15" customHeight="1">
      <c r="A21" s="505"/>
      <c r="B21" s="501"/>
      <c r="C21" s="502"/>
      <c r="D21" s="507"/>
    </row>
    <row r="22" spans="1:4" s="345" customFormat="1" ht="15" customHeight="1">
      <c r="A22" s="856" t="s">
        <v>929</v>
      </c>
      <c r="B22" s="853">
        <f>B12-B20</f>
        <v>4369.3089</v>
      </c>
      <c r="C22" s="853">
        <f>C12-C20</f>
        <v>4415.2836900000002</v>
      </c>
      <c r="D22" s="854" t="s">
        <v>930</v>
      </c>
    </row>
    <row r="24" spans="1:4" ht="15" customHeight="1">
      <c r="A24" s="325" t="s">
        <v>931</v>
      </c>
      <c r="B24" s="325"/>
      <c r="C24" s="441"/>
      <c r="D24" s="441"/>
    </row>
    <row r="25" spans="1:4" ht="15" customHeight="1">
      <c r="A25" s="949" t="s">
        <v>6</v>
      </c>
      <c r="B25" s="370">
        <f>B6</f>
        <v>45657</v>
      </c>
      <c r="C25" s="374">
        <f>C6</f>
        <v>45291</v>
      </c>
      <c r="D25" s="475" t="s">
        <v>8</v>
      </c>
    </row>
    <row r="26" spans="1:4" ht="15" customHeight="1">
      <c r="A26" s="7"/>
      <c r="B26" s="90"/>
      <c r="C26" s="7"/>
      <c r="D26" s="440"/>
    </row>
    <row r="27" spans="1:4" ht="15" customHeight="1">
      <c r="A27" s="7" t="s">
        <v>932</v>
      </c>
      <c r="B27" s="383">
        <v>235945.37497000059</v>
      </c>
      <c r="C27" s="383">
        <v>357919</v>
      </c>
      <c r="D27" s="440" t="s">
        <v>933</v>
      </c>
    </row>
    <row r="28" spans="1:4" ht="15" customHeight="1">
      <c r="A28" s="7" t="s">
        <v>934</v>
      </c>
      <c r="B28" s="383">
        <v>-237.75318000000001</v>
      </c>
      <c r="C28" s="383">
        <v>-23.10277</v>
      </c>
      <c r="D28" s="440" t="s">
        <v>935</v>
      </c>
    </row>
    <row r="29" spans="1:4" ht="15" customHeight="1">
      <c r="A29" s="806" t="s">
        <v>936</v>
      </c>
      <c r="B29" s="826">
        <f>SUM(B27:B28)</f>
        <v>235707.62179000059</v>
      </c>
      <c r="C29" s="827">
        <f>SUM(C27:C28)</f>
        <v>357895.89723</v>
      </c>
      <c r="D29" s="831" t="s">
        <v>937</v>
      </c>
    </row>
    <row r="30" spans="1:4" ht="15" customHeight="1">
      <c r="D30" s="7"/>
    </row>
    <row r="31" spans="1:4" ht="15" customHeight="1">
      <c r="A31" s="325" t="s">
        <v>938</v>
      </c>
      <c r="B31" s="325"/>
      <c r="C31" s="441"/>
      <c r="D31" s="441"/>
    </row>
    <row r="32" spans="1:4" ht="15" customHeight="1">
      <c r="A32" s="949" t="s">
        <v>6</v>
      </c>
      <c r="B32" s="7"/>
      <c r="D32" s="7"/>
    </row>
    <row r="33" spans="1:4" ht="15" customHeight="1">
      <c r="A33" s="381"/>
      <c r="B33" s="370">
        <f>B25</f>
        <v>45657</v>
      </c>
      <c r="C33" s="374">
        <f>C25</f>
        <v>45291</v>
      </c>
      <c r="D33" s="439" t="s">
        <v>8</v>
      </c>
    </row>
    <row r="34" spans="1:4" ht="15" customHeight="1">
      <c r="A34" s="7" t="s">
        <v>939</v>
      </c>
      <c r="B34" s="976">
        <v>8030.8128799999995</v>
      </c>
      <c r="C34" s="975">
        <v>8700.9238100000002</v>
      </c>
      <c r="D34" s="440" t="s">
        <v>940</v>
      </c>
    </row>
    <row r="35" spans="1:4" ht="15" customHeight="1">
      <c r="A35" s="7" t="s">
        <v>941</v>
      </c>
      <c r="B35" s="976">
        <v>2258.3346499999998</v>
      </c>
      <c r="C35" s="975">
        <v>2712.3701499999997</v>
      </c>
      <c r="D35" s="440" t="s">
        <v>942</v>
      </c>
    </row>
    <row r="36" spans="1:4" ht="15" customHeight="1">
      <c r="A36" s="7" t="s">
        <v>943</v>
      </c>
      <c r="B36" s="976">
        <v>130.37392000000011</v>
      </c>
      <c r="C36" s="975">
        <v>200.28683999999998</v>
      </c>
      <c r="D36" s="440" t="s">
        <v>944</v>
      </c>
    </row>
    <row r="37" spans="1:4" ht="15" customHeight="1">
      <c r="A37" s="7" t="s">
        <v>945</v>
      </c>
      <c r="B37" s="976"/>
      <c r="C37" s="975"/>
      <c r="D37" s="440" t="s">
        <v>946</v>
      </c>
    </row>
    <row r="38" spans="1:4" ht="15" customHeight="1">
      <c r="A38" s="7" t="s">
        <v>947</v>
      </c>
      <c r="B38" s="976">
        <v>13622.53711000001</v>
      </c>
      <c r="C38" s="975">
        <v>28429.049189999998</v>
      </c>
      <c r="D38" s="440" t="s">
        <v>948</v>
      </c>
    </row>
    <row r="39" spans="1:4" ht="15" customHeight="1">
      <c r="A39" s="7" t="s">
        <v>949</v>
      </c>
      <c r="B39" s="976">
        <v>2467.5047599999998</v>
      </c>
      <c r="C39" s="975">
        <v>1953.22109</v>
      </c>
      <c r="D39" s="440" t="s">
        <v>950</v>
      </c>
    </row>
    <row r="40" spans="1:4" ht="15" customHeight="1">
      <c r="A40" s="7" t="s">
        <v>97</v>
      </c>
      <c r="B40" s="976">
        <v>27835.418479999924</v>
      </c>
      <c r="C40" s="975">
        <v>21139.010200000001</v>
      </c>
      <c r="D40" s="440" t="s">
        <v>951</v>
      </c>
    </row>
    <row r="41" spans="1:4" ht="15" customHeight="1">
      <c r="A41" s="7" t="s">
        <v>952</v>
      </c>
      <c r="B41" s="448">
        <v>0</v>
      </c>
      <c r="C41" s="448">
        <v>0</v>
      </c>
      <c r="D41" s="440" t="s">
        <v>953</v>
      </c>
    </row>
    <row r="42" spans="1:4" ht="15" customHeight="1">
      <c r="A42" s="857" t="s">
        <v>905</v>
      </c>
      <c r="B42" s="832">
        <f>SUM(B34:B41)</f>
        <v>54344.981799999936</v>
      </c>
      <c r="C42" s="833">
        <f>SUM(C34:C41)</f>
        <v>63134.861279999997</v>
      </c>
      <c r="D42" s="831" t="s">
        <v>954</v>
      </c>
    </row>
    <row r="44" spans="1:4" ht="15" customHeight="1">
      <c r="A44" s="1109" t="s">
        <v>955</v>
      </c>
      <c r="B44" s="1109"/>
    </row>
  </sheetData>
  <sheetProtection formatCells="0" formatColumns="0" formatRows="0" insertColumns="0" insertRows="0" deleteColumns="0" deleteRows="0" autoFilter="0"/>
  <mergeCells count="1">
    <mergeCell ref="A44:B44"/>
  </mergeCells>
  <phoneticPr fontId="18" type="noConversion"/>
  <pageMargins left="0.70866141732283472" right="0.70866141732283472" top="0.78740157480314965" bottom="0.78740157480314965" header="0.31496062992125984" footer="0.31496062992125984"/>
  <pageSetup paperSize="9" orientation="portrait" r:id="rId1"/>
  <headerFooter>
    <oddFooter>&amp;R&amp;D &amp;T</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Ark24">
    <pageSetUpPr fitToPage="1"/>
  </sheetPr>
  <dimension ref="A1:L168"/>
  <sheetViews>
    <sheetView topLeftCell="A132" zoomScale="90" zoomScaleNormal="90" workbookViewId="0">
      <selection activeCell="B157" sqref="B157:C166"/>
    </sheetView>
  </sheetViews>
  <sheetFormatPr baseColWidth="10" defaultColWidth="11.42578125" defaultRowHeight="14.25"/>
  <cols>
    <col min="1" max="1" width="98" style="16" customWidth="1"/>
    <col min="2" max="5" width="14.7109375" style="279" customWidth="1"/>
    <col min="6" max="6" width="11.42578125" style="7"/>
    <col min="7" max="7" width="22.85546875" style="16" bestFit="1" customWidth="1"/>
    <col min="8" max="8" width="13.85546875" style="16" bestFit="1" customWidth="1"/>
    <col min="9" max="10" width="11.42578125" style="16"/>
    <col min="11" max="11" width="11.85546875" style="16" bestFit="1" customWidth="1"/>
    <col min="12" max="16384" width="11.42578125" style="16"/>
  </cols>
  <sheetData>
    <row r="1" spans="1:7">
      <c r="F1" s="34"/>
    </row>
    <row r="2" spans="1:7">
      <c r="A2" s="1" t="str">
        <f>Resultatregnskap!A3</f>
        <v>Virksomhet: Universitetet i Oslo</v>
      </c>
      <c r="F2" s="34"/>
    </row>
    <row r="3" spans="1:7" ht="15" customHeight="1">
      <c r="F3" s="34"/>
    </row>
    <row r="4" spans="1:7" ht="15">
      <c r="A4" s="325" t="s">
        <v>956</v>
      </c>
      <c r="B4" s="481"/>
      <c r="C4" s="481"/>
      <c r="D4" s="469"/>
      <c r="E4" s="469"/>
      <c r="F4" s="469"/>
    </row>
    <row r="5" spans="1:7" ht="15">
      <c r="A5" s="8" t="s">
        <v>6</v>
      </c>
      <c r="B5" s="470"/>
      <c r="C5" s="470"/>
      <c r="D5" s="270"/>
      <c r="E5" s="270"/>
      <c r="F5" s="34"/>
    </row>
    <row r="6" spans="1:7" ht="15">
      <c r="A6" s="7"/>
      <c r="B6" s="470"/>
      <c r="C6" s="470"/>
      <c r="D6" s="270"/>
      <c r="E6" s="270"/>
      <c r="F6" s="34"/>
    </row>
    <row r="7" spans="1:7" ht="12.75" customHeight="1">
      <c r="A7" s="1112" t="s">
        <v>957</v>
      </c>
      <c r="B7" s="1112"/>
      <c r="C7" s="1112"/>
      <c r="D7" s="1112"/>
      <c r="E7" s="1112"/>
      <c r="F7" s="942"/>
      <c r="G7" s="204"/>
    </row>
    <row r="8" spans="1:7" ht="13.35" customHeight="1">
      <c r="A8" s="1112"/>
      <c r="B8" s="1112"/>
      <c r="C8" s="1112"/>
      <c r="D8" s="1112"/>
      <c r="E8" s="1112"/>
      <c r="F8" s="942"/>
    </row>
    <row r="9" spans="1:7" ht="17.100000000000001" customHeight="1">
      <c r="A9" s="1112"/>
      <c r="B9" s="1112"/>
      <c r="C9" s="1112"/>
      <c r="D9" s="1112"/>
      <c r="E9" s="1112"/>
      <c r="F9" s="942"/>
    </row>
    <row r="10" spans="1:7" ht="15" customHeight="1">
      <c r="A10" s="942"/>
      <c r="B10" s="942"/>
      <c r="C10" s="942"/>
      <c r="D10" s="942"/>
      <c r="E10" s="942"/>
      <c r="F10" s="942"/>
    </row>
    <row r="11" spans="1:7" ht="13.5" customHeight="1">
      <c r="A11" s="1112" t="s">
        <v>958</v>
      </c>
      <c r="B11" s="1112"/>
      <c r="C11" s="1112"/>
      <c r="D11" s="1112"/>
      <c r="E11" s="1112"/>
      <c r="F11" s="942"/>
      <c r="G11" s="204"/>
    </row>
    <row r="12" spans="1:7" s="510" customFormat="1" ht="13.5" customHeight="1">
      <c r="A12" s="1112"/>
      <c r="B12" s="1112"/>
      <c r="C12" s="1112"/>
      <c r="D12" s="1112"/>
      <c r="E12" s="1112"/>
      <c r="F12" s="942"/>
    </row>
    <row r="13" spans="1:7">
      <c r="A13" s="7"/>
      <c r="B13" s="270"/>
      <c r="C13" s="270"/>
      <c r="D13" s="270"/>
      <c r="E13" s="270"/>
      <c r="F13" s="34"/>
    </row>
    <row r="14" spans="1:7" ht="44.25" customHeight="1">
      <c r="A14" s="511" t="s">
        <v>959</v>
      </c>
      <c r="B14" s="512" t="s">
        <v>960</v>
      </c>
      <c r="C14" s="952" t="s">
        <v>961</v>
      </c>
      <c r="D14" s="512" t="s">
        <v>962</v>
      </c>
      <c r="E14" s="512" t="s">
        <v>963</v>
      </c>
      <c r="F14" s="530" t="s">
        <v>8</v>
      </c>
    </row>
    <row r="15" spans="1:7" ht="15">
      <c r="A15" s="513" t="s">
        <v>964</v>
      </c>
      <c r="B15" s="514"/>
      <c r="C15" s="514"/>
      <c r="D15" s="515"/>
      <c r="E15" s="515"/>
      <c r="F15" s="34"/>
    </row>
    <row r="16" spans="1:7" ht="15">
      <c r="A16" s="949" t="s">
        <v>965</v>
      </c>
      <c r="B16" s="382"/>
      <c r="C16" s="382"/>
      <c r="D16" s="383"/>
      <c r="E16" s="383"/>
      <c r="F16" s="34"/>
    </row>
    <row r="17" spans="1:7">
      <c r="A17" s="447" t="s">
        <v>966</v>
      </c>
      <c r="B17" s="378">
        <v>0</v>
      </c>
      <c r="C17" s="378">
        <v>0</v>
      </c>
      <c r="D17" s="378">
        <v>45496</v>
      </c>
      <c r="E17" s="383">
        <f>B17-D17</f>
        <v>-45496</v>
      </c>
      <c r="F17" s="440" t="s">
        <v>967</v>
      </c>
    </row>
    <row r="18" spans="1:7">
      <c r="A18" s="447" t="s">
        <v>968</v>
      </c>
      <c r="B18" s="378">
        <v>0</v>
      </c>
      <c r="C18" s="378">
        <v>0</v>
      </c>
      <c r="D18" s="378">
        <v>0</v>
      </c>
      <c r="E18" s="383">
        <f t="shared" ref="E18:E19" si="0">B18-D18</f>
        <v>0</v>
      </c>
      <c r="F18" s="440" t="s">
        <v>967</v>
      </c>
    </row>
    <row r="19" spans="1:7">
      <c r="A19" s="447" t="s">
        <v>969</v>
      </c>
      <c r="B19" s="378">
        <v>0</v>
      </c>
      <c r="C19" s="378">
        <v>0</v>
      </c>
      <c r="D19" s="378">
        <v>0</v>
      </c>
      <c r="E19" s="383">
        <f t="shared" si="0"/>
        <v>0</v>
      </c>
      <c r="F19" s="440" t="s">
        <v>967</v>
      </c>
    </row>
    <row r="20" spans="1:7" ht="16.5">
      <c r="A20" s="447" t="s">
        <v>970</v>
      </c>
      <c r="B20" s="378">
        <v>0</v>
      </c>
      <c r="C20" s="378">
        <v>0</v>
      </c>
      <c r="D20" s="378">
        <v>0</v>
      </c>
      <c r="E20" s="383">
        <f>B20-D20</f>
        <v>0</v>
      </c>
      <c r="F20" s="440" t="s">
        <v>971</v>
      </c>
      <c r="G20" s="204"/>
    </row>
    <row r="21" spans="1:7">
      <c r="A21" s="516" t="s">
        <v>972</v>
      </c>
      <c r="B21" s="517">
        <f>SUBTOTAL(9,B17:B20)</f>
        <v>0</v>
      </c>
      <c r="C21" s="518">
        <f>SUBTOTAL(9,C17:C20)</f>
        <v>0</v>
      </c>
      <c r="D21" s="518">
        <f>SUBTOTAL(9,D17:D20)</f>
        <v>45496</v>
      </c>
      <c r="E21" s="518">
        <f>SUBTOTAL(9,E17:E20)</f>
        <v>-45496</v>
      </c>
      <c r="F21" s="36" t="s">
        <v>973</v>
      </c>
    </row>
    <row r="22" spans="1:7">
      <c r="A22" s="218" t="s">
        <v>974</v>
      </c>
      <c r="B22" s="519"/>
      <c r="C22" s="520"/>
      <c r="D22" s="520"/>
      <c r="E22" s="520"/>
      <c r="F22" s="34"/>
    </row>
    <row r="23" spans="1:7">
      <c r="A23" s="462" t="s">
        <v>966</v>
      </c>
      <c r="B23" s="383">
        <v>0</v>
      </c>
      <c r="C23" s="383">
        <v>0</v>
      </c>
      <c r="D23" s="383">
        <v>0</v>
      </c>
      <c r="E23" s="383">
        <f>B23-D23</f>
        <v>0</v>
      </c>
      <c r="F23" s="34" t="s">
        <v>975</v>
      </c>
    </row>
    <row r="24" spans="1:7">
      <c r="A24" s="462" t="s">
        <v>968</v>
      </c>
      <c r="B24" s="383">
        <v>0</v>
      </c>
      <c r="C24" s="383">
        <v>0</v>
      </c>
      <c r="D24" s="383">
        <v>0</v>
      </c>
      <c r="E24" s="383">
        <f t="shared" ref="E24:E26" si="1">B24-D24</f>
        <v>0</v>
      </c>
      <c r="F24" s="34" t="s">
        <v>975</v>
      </c>
    </row>
    <row r="25" spans="1:7">
      <c r="A25" s="462" t="s">
        <v>969</v>
      </c>
      <c r="B25" s="383">
        <v>0</v>
      </c>
      <c r="C25" s="383">
        <v>0</v>
      </c>
      <c r="D25" s="383">
        <v>0</v>
      </c>
      <c r="E25" s="383">
        <f t="shared" si="1"/>
        <v>0</v>
      </c>
      <c r="F25" s="34" t="s">
        <v>975</v>
      </c>
    </row>
    <row r="26" spans="1:7" ht="16.5">
      <c r="A26" s="462" t="s">
        <v>970</v>
      </c>
      <c r="B26" s="383">
        <v>0</v>
      </c>
      <c r="C26" s="383">
        <v>0</v>
      </c>
      <c r="D26" s="383">
        <v>0</v>
      </c>
      <c r="E26" s="383">
        <f t="shared" si="1"/>
        <v>0</v>
      </c>
      <c r="F26" s="34" t="s">
        <v>976</v>
      </c>
    </row>
    <row r="27" spans="1:7">
      <c r="A27" s="516" t="s">
        <v>977</v>
      </c>
      <c r="B27" s="517">
        <f>SUBTOTAL(9,B23:B26)</f>
        <v>0</v>
      </c>
      <c r="C27" s="518">
        <f>SUBTOTAL(9,C23:C26)</f>
        <v>0</v>
      </c>
      <c r="D27" s="518">
        <f>SUBTOTAL(9,D23:D26)</f>
        <v>0</v>
      </c>
      <c r="E27" s="518">
        <f>SUBTOTAL(9,E23:E26)</f>
        <v>0</v>
      </c>
      <c r="F27" s="36" t="s">
        <v>978</v>
      </c>
    </row>
    <row r="28" spans="1:7">
      <c r="A28" s="218" t="s">
        <v>979</v>
      </c>
      <c r="B28" s="519"/>
      <c r="C28" s="520"/>
      <c r="D28" s="520"/>
      <c r="E28" s="520"/>
      <c r="F28" s="34"/>
    </row>
    <row r="29" spans="1:7" ht="15">
      <c r="A29" s="447" t="s">
        <v>980</v>
      </c>
      <c r="B29" s="382">
        <v>237647</v>
      </c>
      <c r="C29" s="383">
        <v>0</v>
      </c>
      <c r="D29" s="383">
        <v>250000</v>
      </c>
      <c r="E29" s="383">
        <f>B29-D29</f>
        <v>-12353</v>
      </c>
      <c r="F29" s="34" t="s">
        <v>981</v>
      </c>
    </row>
    <row r="30" spans="1:7">
      <c r="A30" s="447" t="s">
        <v>968</v>
      </c>
      <c r="B30" s="383">
        <v>0</v>
      </c>
      <c r="C30" s="383">
        <v>0</v>
      </c>
      <c r="D30" s="383">
        <v>0</v>
      </c>
      <c r="E30" s="383">
        <f>B30-D30</f>
        <v>0</v>
      </c>
      <c r="F30" s="34" t="s">
        <v>981</v>
      </c>
    </row>
    <row r="31" spans="1:7">
      <c r="A31" s="447" t="s">
        <v>969</v>
      </c>
      <c r="B31" s="383">
        <v>0</v>
      </c>
      <c r="C31" s="383">
        <v>0</v>
      </c>
      <c r="D31" s="383">
        <v>0</v>
      </c>
      <c r="E31" s="383">
        <f>B31-D31</f>
        <v>0</v>
      </c>
      <c r="F31" s="34" t="s">
        <v>981</v>
      </c>
    </row>
    <row r="32" spans="1:7">
      <c r="A32" s="521" t="s">
        <v>982</v>
      </c>
      <c r="B32" s="517">
        <f>SUBTOTAL(9,B29:B31)</f>
        <v>237647</v>
      </c>
      <c r="C32" s="518">
        <f>SUBTOTAL(9,C29:C31)</f>
        <v>0</v>
      </c>
      <c r="D32" s="518">
        <f>SUBTOTAL(9,D29:D31)</f>
        <v>250000</v>
      </c>
      <c r="E32" s="518">
        <f>SUBTOTAL(9,E29:E31)</f>
        <v>-12353</v>
      </c>
      <c r="F32" s="36" t="s">
        <v>983</v>
      </c>
    </row>
    <row r="33" spans="1:7" ht="15">
      <c r="A33" s="218" t="s">
        <v>984</v>
      </c>
      <c r="B33" s="382"/>
      <c r="C33" s="383"/>
      <c r="D33" s="383"/>
      <c r="E33" s="383"/>
      <c r="F33" s="34"/>
    </row>
    <row r="34" spans="1:7" ht="15">
      <c r="A34" s="981" t="s">
        <v>985</v>
      </c>
      <c r="B34" s="382">
        <v>0</v>
      </c>
      <c r="C34" s="383">
        <v>0</v>
      </c>
      <c r="D34" s="383">
        <v>25000</v>
      </c>
      <c r="E34" s="383">
        <f t="shared" ref="E34:E40" si="2">B34-D34</f>
        <v>-25000</v>
      </c>
      <c r="F34" s="440" t="s">
        <v>986</v>
      </c>
    </row>
    <row r="35" spans="1:7" ht="15">
      <c r="A35" s="981" t="s">
        <v>987</v>
      </c>
      <c r="B35" s="382">
        <v>7500</v>
      </c>
      <c r="C35" s="383">
        <v>0</v>
      </c>
      <c r="D35" s="383">
        <v>20000</v>
      </c>
      <c r="E35" s="383">
        <f t="shared" si="2"/>
        <v>-12500</v>
      </c>
      <c r="F35" s="440" t="s">
        <v>986</v>
      </c>
    </row>
    <row r="36" spans="1:7" ht="15">
      <c r="A36" s="981" t="s">
        <v>988</v>
      </c>
      <c r="B36" s="382">
        <v>1500</v>
      </c>
      <c r="C36" s="383">
        <v>0</v>
      </c>
      <c r="D36" s="383">
        <v>20000</v>
      </c>
      <c r="E36" s="383">
        <f t="shared" si="2"/>
        <v>-18500</v>
      </c>
      <c r="F36" s="440" t="s">
        <v>986</v>
      </c>
    </row>
    <row r="37" spans="1:7" ht="15">
      <c r="A37" s="981" t="s">
        <v>989</v>
      </c>
      <c r="B37" s="382">
        <v>1500</v>
      </c>
      <c r="C37" s="383">
        <v>0</v>
      </c>
      <c r="D37" s="383">
        <v>22000</v>
      </c>
      <c r="E37" s="383">
        <f t="shared" si="2"/>
        <v>-20500</v>
      </c>
      <c r="F37" s="440" t="s">
        <v>986</v>
      </c>
    </row>
    <row r="38" spans="1:7" ht="15">
      <c r="A38" s="981" t="s">
        <v>990</v>
      </c>
      <c r="B38" s="382">
        <v>15500</v>
      </c>
      <c r="C38" s="383">
        <v>0</v>
      </c>
      <c r="D38" s="383">
        <v>16000</v>
      </c>
      <c r="E38" s="383">
        <f t="shared" si="2"/>
        <v>-500</v>
      </c>
      <c r="F38" s="440" t="s">
        <v>986</v>
      </c>
    </row>
    <row r="39" spans="1:7" ht="15">
      <c r="A39" s="981" t="s">
        <v>991</v>
      </c>
      <c r="B39" s="382">
        <v>0</v>
      </c>
      <c r="C39" s="383">
        <v>0</v>
      </c>
      <c r="D39" s="383">
        <v>30500</v>
      </c>
      <c r="E39" s="383">
        <f t="shared" si="2"/>
        <v>-30500</v>
      </c>
      <c r="F39" s="440" t="s">
        <v>986</v>
      </c>
    </row>
    <row r="40" spans="1:7" ht="15">
      <c r="A40" s="981" t="s">
        <v>992</v>
      </c>
      <c r="B40" s="382">
        <v>15000</v>
      </c>
      <c r="C40" s="383">
        <v>0</v>
      </c>
      <c r="D40" s="383">
        <v>17000</v>
      </c>
      <c r="E40" s="383">
        <f t="shared" si="2"/>
        <v>-2000</v>
      </c>
      <c r="F40" s="440" t="s">
        <v>986</v>
      </c>
    </row>
    <row r="41" spans="1:7" ht="15">
      <c r="A41" s="981" t="s">
        <v>993</v>
      </c>
      <c r="B41" s="382">
        <v>5218</v>
      </c>
      <c r="C41" s="383">
        <v>0</v>
      </c>
      <c r="D41" s="383">
        <v>8000</v>
      </c>
      <c r="E41" s="383">
        <f>B41-D41</f>
        <v>-2782</v>
      </c>
      <c r="F41" s="440" t="s">
        <v>986</v>
      </c>
    </row>
    <row r="42" spans="1:7" ht="15">
      <c r="A42" s="981" t="s">
        <v>994</v>
      </c>
      <c r="B42" s="383">
        <v>0</v>
      </c>
      <c r="C42" s="383">
        <v>0</v>
      </c>
      <c r="D42" s="383">
        <v>71000</v>
      </c>
      <c r="E42" s="383">
        <f>B42-D42</f>
        <v>-71000</v>
      </c>
      <c r="F42" s="440" t="s">
        <v>986</v>
      </c>
    </row>
    <row r="43" spans="1:7" ht="15">
      <c r="A43" s="981" t="s">
        <v>995</v>
      </c>
      <c r="B43" s="382">
        <v>1737</v>
      </c>
      <c r="C43" s="383">
        <v>0</v>
      </c>
      <c r="D43" s="383">
        <v>43000</v>
      </c>
      <c r="E43" s="383">
        <f>B43-D43</f>
        <v>-41263</v>
      </c>
      <c r="F43" s="440" t="s">
        <v>986</v>
      </c>
    </row>
    <row r="44" spans="1:7">
      <c r="A44" s="521" t="s">
        <v>996</v>
      </c>
      <c r="B44" s="517">
        <f>SUBTOTAL(9,B34:B43)</f>
        <v>47955</v>
      </c>
      <c r="C44" s="518">
        <f>SUBTOTAL(9,C34:C43)</f>
        <v>0</v>
      </c>
      <c r="D44" s="518">
        <f>SUBTOTAL(9,D34:D43)</f>
        <v>272500</v>
      </c>
      <c r="E44" s="518">
        <f>SUBTOTAL(9,E34:E43)</f>
        <v>-224545</v>
      </c>
      <c r="F44" s="36" t="s">
        <v>997</v>
      </c>
    </row>
    <row r="45" spans="1:7" ht="15">
      <c r="A45" s="218" t="s">
        <v>998</v>
      </c>
      <c r="B45" s="382"/>
      <c r="C45" s="383"/>
      <c r="D45" s="383"/>
      <c r="E45" s="383"/>
      <c r="F45" s="34"/>
      <c r="G45" s="204"/>
    </row>
    <row r="46" spans="1:7">
      <c r="A46" s="447" t="s">
        <v>999</v>
      </c>
      <c r="B46" s="378">
        <v>0</v>
      </c>
      <c r="C46" s="378">
        <v>0</v>
      </c>
      <c r="D46" s="378">
        <v>0</v>
      </c>
      <c r="E46" s="383">
        <f>B46-D46</f>
        <v>0</v>
      </c>
      <c r="F46" s="440" t="s">
        <v>1000</v>
      </c>
    </row>
    <row r="47" spans="1:7">
      <c r="A47" s="447" t="s">
        <v>1001</v>
      </c>
      <c r="B47" s="383">
        <v>0</v>
      </c>
      <c r="C47" s="383">
        <v>0</v>
      </c>
      <c r="D47" s="383">
        <v>0</v>
      </c>
      <c r="E47" s="383">
        <f>B47-D47</f>
        <v>0</v>
      </c>
      <c r="F47" s="440" t="s">
        <v>1000</v>
      </c>
    </row>
    <row r="48" spans="1:7">
      <c r="A48" s="447" t="s">
        <v>1002</v>
      </c>
      <c r="B48" s="383">
        <v>0</v>
      </c>
      <c r="C48" s="383">
        <v>0</v>
      </c>
      <c r="D48" s="383">
        <v>0</v>
      </c>
      <c r="E48" s="383">
        <f>B48-D48</f>
        <v>0</v>
      </c>
      <c r="F48" s="440" t="s">
        <v>1000</v>
      </c>
    </row>
    <row r="49" spans="1:7" ht="16.5">
      <c r="A49" s="447" t="s">
        <v>1003</v>
      </c>
      <c r="B49" s="383">
        <v>0</v>
      </c>
      <c r="C49" s="383">
        <v>0</v>
      </c>
      <c r="D49" s="383">
        <v>0</v>
      </c>
      <c r="E49" s="383">
        <f>B49-D49</f>
        <v>0</v>
      </c>
      <c r="F49" s="440" t="s">
        <v>1004</v>
      </c>
      <c r="G49" s="204"/>
    </row>
    <row r="50" spans="1:7">
      <c r="A50" s="218" t="s">
        <v>1005</v>
      </c>
      <c r="B50" s="519">
        <f>SUBTOTAL(9,B46:B49)</f>
        <v>0</v>
      </c>
      <c r="C50" s="520">
        <f>SUBTOTAL(9,C46:C49)</f>
        <v>0</v>
      </c>
      <c r="D50" s="520">
        <f>SUBTOTAL(9,D46:D49)</f>
        <v>0</v>
      </c>
      <c r="E50" s="520">
        <f>SUBTOTAL(9,E46:E49)</f>
        <v>0</v>
      </c>
      <c r="F50" s="34" t="s">
        <v>1006</v>
      </c>
    </row>
    <row r="51" spans="1:7" ht="15">
      <c r="A51" s="858" t="s">
        <v>1007</v>
      </c>
      <c r="B51" s="859">
        <f>SUBTOTAL(9,B16:B50)</f>
        <v>285602</v>
      </c>
      <c r="C51" s="860">
        <f>SUBTOTAL(9,C16:C50)</f>
        <v>0</v>
      </c>
      <c r="D51" s="860">
        <f>SUBTOTAL(9,D16:D50)</f>
        <v>567996</v>
      </c>
      <c r="E51" s="860">
        <f>SUBTOTAL(9,E16:E50)</f>
        <v>-282394</v>
      </c>
      <c r="F51" s="861" t="s">
        <v>1008</v>
      </c>
    </row>
    <row r="52" spans="1:7" ht="15">
      <c r="A52" s="7"/>
      <c r="B52" s="382"/>
      <c r="C52" s="382"/>
      <c r="D52" s="383"/>
      <c r="E52" s="383"/>
      <c r="F52" s="34"/>
    </row>
    <row r="53" spans="1:7" ht="15">
      <c r="A53" s="90" t="s">
        <v>1009</v>
      </c>
      <c r="B53" s="382"/>
      <c r="C53" s="382"/>
      <c r="D53" s="383"/>
      <c r="E53" s="383"/>
      <c r="F53" s="34"/>
    </row>
    <row r="54" spans="1:7">
      <c r="A54" s="447" t="s">
        <v>966</v>
      </c>
      <c r="B54" s="378">
        <v>0</v>
      </c>
      <c r="C54" s="378">
        <v>0</v>
      </c>
      <c r="D54" s="378">
        <v>0</v>
      </c>
      <c r="E54" s="383">
        <f>B54-D54</f>
        <v>0</v>
      </c>
      <c r="F54" s="440" t="s">
        <v>1010</v>
      </c>
      <c r="G54" s="280"/>
    </row>
    <row r="55" spans="1:7">
      <c r="A55" s="447" t="s">
        <v>968</v>
      </c>
      <c r="B55" s="383">
        <v>0</v>
      </c>
      <c r="C55" s="383">
        <v>0</v>
      </c>
      <c r="D55" s="383">
        <v>0</v>
      </c>
      <c r="E55" s="383">
        <f t="shared" ref="E55:E57" si="3">B55-D55</f>
        <v>0</v>
      </c>
      <c r="F55" s="440" t="s">
        <v>1011</v>
      </c>
      <c r="G55" s="280"/>
    </row>
    <row r="56" spans="1:7">
      <c r="A56" s="447" t="s">
        <v>969</v>
      </c>
      <c r="B56" s="383">
        <v>0</v>
      </c>
      <c r="C56" s="383">
        <v>0</v>
      </c>
      <c r="D56" s="383">
        <v>0</v>
      </c>
      <c r="E56" s="383">
        <f t="shared" si="3"/>
        <v>0</v>
      </c>
      <c r="F56" s="440" t="s">
        <v>1012</v>
      </c>
      <c r="G56" s="280"/>
    </row>
    <row r="57" spans="1:7" ht="16.5">
      <c r="A57" s="447" t="s">
        <v>970</v>
      </c>
      <c r="B57" s="522">
        <v>0</v>
      </c>
      <c r="C57" s="522">
        <v>0</v>
      </c>
      <c r="D57" s="522">
        <v>0</v>
      </c>
      <c r="E57" s="383">
        <f t="shared" si="3"/>
        <v>0</v>
      </c>
      <c r="F57" s="475" t="s">
        <v>1013</v>
      </c>
      <c r="G57" s="280"/>
    </row>
    <row r="58" spans="1:7" ht="15">
      <c r="A58" s="858" t="s">
        <v>1014</v>
      </c>
      <c r="B58" s="382">
        <f>SUBTOTAL(9,B54:B57)</f>
        <v>0</v>
      </c>
      <c r="C58" s="383">
        <f>SUBTOTAL(9,C54:C57)</f>
        <v>0</v>
      </c>
      <c r="D58" s="383">
        <f>SUBTOTAL(9,D54:D57)</f>
        <v>0</v>
      </c>
      <c r="E58" s="860">
        <f>SUBTOTAL(9,E54:E57)</f>
        <v>0</v>
      </c>
      <c r="F58" s="34" t="s">
        <v>1015</v>
      </c>
    </row>
    <row r="59" spans="1:7" ht="15">
      <c r="A59" s="7"/>
      <c r="B59" s="382"/>
      <c r="C59" s="383"/>
      <c r="D59" s="383"/>
      <c r="E59" s="383"/>
      <c r="F59" s="34"/>
    </row>
    <row r="60" spans="1:7" ht="15">
      <c r="A60" s="862" t="s">
        <v>1016</v>
      </c>
      <c r="B60" s="826">
        <f>SUBTOTAL(9,B16:B59)</f>
        <v>285602</v>
      </c>
      <c r="C60" s="827">
        <f>SUBTOTAL(9,C16:C59)</f>
        <v>0</v>
      </c>
      <c r="D60" s="827">
        <f>SUBTOTAL(9,D16:D59)</f>
        <v>567996</v>
      </c>
      <c r="E60" s="827">
        <f>SUBTOTAL(9,E16:E59)</f>
        <v>-282394</v>
      </c>
      <c r="F60" s="863" t="s">
        <v>1017</v>
      </c>
    </row>
    <row r="61" spans="1:7">
      <c r="F61" s="863"/>
    </row>
    <row r="62" spans="1:7" ht="12.75" customHeight="1">
      <c r="A62" s="330" t="s">
        <v>1018</v>
      </c>
      <c r="E62" s="523">
        <f>-C60</f>
        <v>0</v>
      </c>
      <c r="F62" s="34" t="s">
        <v>1019</v>
      </c>
    </row>
    <row r="63" spans="1:7" ht="12.75" customHeight="1">
      <c r="A63" s="947"/>
      <c r="E63" s="523"/>
      <c r="F63" s="34"/>
    </row>
    <row r="64" spans="1:7" ht="29.45" customHeight="1" thickBot="1">
      <c r="A64" s="524" t="s">
        <v>1020</v>
      </c>
      <c r="B64" s="525"/>
      <c r="C64" s="525"/>
      <c r="D64" s="525"/>
      <c r="E64" s="526">
        <f>E60+SUBTOTAL(9,E62:E62)</f>
        <v>-282394</v>
      </c>
      <c r="F64" s="861" t="s">
        <v>1021</v>
      </c>
    </row>
    <row r="65" spans="1:7" ht="15" thickTop="1">
      <c r="A65" s="279"/>
      <c r="F65" s="531"/>
    </row>
    <row r="66" spans="1:7">
      <c r="F66" s="34"/>
    </row>
    <row r="68" spans="1:7" ht="15">
      <c r="A68" s="959" t="s">
        <v>1022</v>
      </c>
      <c r="B68" s="527"/>
      <c r="C68" s="527"/>
      <c r="D68" s="527"/>
      <c r="E68" s="527"/>
      <c r="F68" s="532"/>
    </row>
    <row r="70" spans="1:7" ht="15">
      <c r="A70" s="955" t="s">
        <v>1023</v>
      </c>
      <c r="B70" s="528"/>
      <c r="C70" s="528"/>
      <c r="D70" s="528"/>
      <c r="E70" s="528"/>
      <c r="F70" s="34"/>
      <c r="G70" s="280"/>
    </row>
    <row r="71" spans="1:7" ht="45" customHeight="1">
      <c r="A71" s="119"/>
      <c r="B71" s="952" t="str">
        <f>B14</f>
        <v>Avsetning pr. 31.12.2024</v>
      </c>
      <c r="C71" s="952"/>
      <c r="D71" s="952" t="str">
        <f>D14</f>
        <v>Avsetning pr. 31.12.2023</v>
      </c>
      <c r="E71" s="952" t="s">
        <v>963</v>
      </c>
      <c r="F71" s="954" t="s">
        <v>8</v>
      </c>
    </row>
    <row r="72" spans="1:7" ht="15">
      <c r="A72" s="7"/>
      <c r="B72" s="951"/>
      <c r="C72" s="951"/>
      <c r="D72" s="951"/>
      <c r="E72" s="951"/>
      <c r="F72" s="953"/>
    </row>
    <row r="73" spans="1:7" ht="15">
      <c r="A73" s="513" t="s">
        <v>1024</v>
      </c>
      <c r="B73" s="382"/>
      <c r="C73" s="382"/>
      <c r="D73" s="383"/>
      <c r="E73" s="383"/>
      <c r="F73" s="440"/>
    </row>
    <row r="74" spans="1:7" ht="15">
      <c r="A74" s="949" t="s">
        <v>1025</v>
      </c>
      <c r="B74" s="383">
        <v>106888.35801</v>
      </c>
      <c r="C74" s="382"/>
      <c r="D74" s="383">
        <v>112547.17086999999</v>
      </c>
      <c r="E74" s="383">
        <f t="shared" ref="E74:E76" si="4">B74-D74</f>
        <v>-5658.8128599999909</v>
      </c>
      <c r="F74" s="440" t="s">
        <v>1026</v>
      </c>
    </row>
    <row r="75" spans="1:7" ht="15">
      <c r="A75" s="949" t="s">
        <v>1027</v>
      </c>
      <c r="B75" s="383">
        <v>0</v>
      </c>
      <c r="C75" s="382"/>
      <c r="D75" s="383">
        <v>0</v>
      </c>
      <c r="E75" s="383">
        <f t="shared" si="4"/>
        <v>0</v>
      </c>
      <c r="F75" s="440" t="s">
        <v>1026</v>
      </c>
    </row>
    <row r="76" spans="1:7" ht="17.25">
      <c r="A76" s="949" t="s">
        <v>1028</v>
      </c>
      <c r="B76" s="383">
        <v>0</v>
      </c>
      <c r="C76" s="382"/>
      <c r="D76" s="383">
        <v>0</v>
      </c>
      <c r="E76" s="383">
        <f t="shared" si="4"/>
        <v>0</v>
      </c>
      <c r="F76" s="440" t="s">
        <v>1026</v>
      </c>
    </row>
    <row r="77" spans="1:7" ht="15">
      <c r="A77" s="858" t="s">
        <v>1029</v>
      </c>
      <c r="B77" s="864">
        <f>SUBTOTAL(9,B74:B76)</f>
        <v>106888.35801</v>
      </c>
      <c r="C77" s="864"/>
      <c r="D77" s="865">
        <f>SUBTOTAL(9,D74:D76)</f>
        <v>112547.17086999999</v>
      </c>
      <c r="E77" s="865">
        <f>SUBTOTAL(9,E74:E76)</f>
        <v>-5658.8128599999909</v>
      </c>
      <c r="F77" s="861" t="s">
        <v>1030</v>
      </c>
      <c r="G77" s="280"/>
    </row>
    <row r="78" spans="1:7" ht="15">
      <c r="A78" s="7"/>
      <c r="B78" s="382"/>
      <c r="C78" s="382"/>
      <c r="D78" s="383"/>
      <c r="E78" s="383"/>
      <c r="F78" s="440"/>
    </row>
    <row r="79" spans="1:7" ht="15">
      <c r="A79" s="90" t="s">
        <v>1031</v>
      </c>
      <c r="B79" s="382"/>
      <c r="C79" s="382"/>
      <c r="D79" s="383"/>
      <c r="E79" s="383"/>
      <c r="F79" s="440"/>
    </row>
    <row r="80" spans="1:7" ht="15">
      <c r="A80" s="949" t="s">
        <v>1032</v>
      </c>
      <c r="B80" s="383">
        <v>-198041.59992000065</v>
      </c>
      <c r="C80" s="382"/>
      <c r="D80" s="383">
        <v>-205067.87431000001</v>
      </c>
      <c r="E80" s="383">
        <f>+B80-D80</f>
        <v>7026.2743899993657</v>
      </c>
      <c r="F80" s="440" t="s">
        <v>1033</v>
      </c>
    </row>
    <row r="81" spans="1:6" ht="15">
      <c r="A81" s="949" t="s">
        <v>1027</v>
      </c>
      <c r="B81" s="383">
        <v>0</v>
      </c>
      <c r="C81" s="382"/>
      <c r="D81" s="383">
        <v>0</v>
      </c>
      <c r="E81" s="383">
        <f>+B81-D81</f>
        <v>0</v>
      </c>
      <c r="F81" s="440" t="s">
        <v>1033</v>
      </c>
    </row>
    <row r="82" spans="1:6" ht="17.25">
      <c r="A82" s="949" t="s">
        <v>1028</v>
      </c>
      <c r="B82" s="383">
        <v>0</v>
      </c>
      <c r="C82" s="382"/>
      <c r="D82" s="383">
        <v>0</v>
      </c>
      <c r="E82" s="383">
        <f>B82-D82</f>
        <v>0</v>
      </c>
      <c r="F82" s="440" t="s">
        <v>1033</v>
      </c>
    </row>
    <row r="83" spans="1:6" ht="15">
      <c r="A83" s="858" t="s">
        <v>1034</v>
      </c>
      <c r="B83" s="864">
        <f>SUBTOTAL(9,B80:B82)</f>
        <v>-198041.59992000065</v>
      </c>
      <c r="C83" s="864"/>
      <c r="D83" s="865">
        <f>SUBTOTAL(9,D80:D82)</f>
        <v>-205067.87431000001</v>
      </c>
      <c r="E83" s="865">
        <f>SUBTOTAL(9,E80:E82)</f>
        <v>7026.2743899993657</v>
      </c>
      <c r="F83" s="861" t="s">
        <v>1035</v>
      </c>
    </row>
    <row r="84" spans="1:6" ht="15">
      <c r="A84" s="7"/>
      <c r="B84" s="382"/>
      <c r="C84" s="382"/>
      <c r="D84" s="383"/>
      <c r="E84" s="383"/>
      <c r="F84" s="440"/>
    </row>
    <row r="85" spans="1:6" ht="15">
      <c r="A85" s="90" t="s">
        <v>1036</v>
      </c>
      <c r="B85" s="382"/>
      <c r="C85" s="382"/>
      <c r="D85" s="383"/>
      <c r="E85" s="383"/>
      <c r="F85" s="440"/>
    </row>
    <row r="86" spans="1:6" ht="15">
      <c r="A86" s="978" t="s">
        <v>1037</v>
      </c>
      <c r="B86" s="383">
        <v>14616.074580000004</v>
      </c>
      <c r="C86" s="382"/>
      <c r="D86" s="383">
        <v>12205.5445</v>
      </c>
      <c r="E86" s="383">
        <f>+B86-D86</f>
        <v>2410.5300800000041</v>
      </c>
      <c r="F86" s="440" t="s">
        <v>1038</v>
      </c>
    </row>
    <row r="87" spans="1:6" ht="15">
      <c r="A87" s="949" t="s">
        <v>1027</v>
      </c>
      <c r="B87" s="383">
        <v>0</v>
      </c>
      <c r="C87" s="382"/>
      <c r="D87" s="383">
        <v>0</v>
      </c>
      <c r="E87" s="383">
        <f>+B87-D87</f>
        <v>0</v>
      </c>
      <c r="F87" s="440" t="s">
        <v>1038</v>
      </c>
    </row>
    <row r="88" spans="1:6" ht="17.25">
      <c r="A88" s="937" t="s">
        <v>1028</v>
      </c>
      <c r="B88" s="522">
        <v>0</v>
      </c>
      <c r="C88" s="529"/>
      <c r="D88" s="522">
        <v>0</v>
      </c>
      <c r="E88" s="522">
        <f>B88-D88</f>
        <v>0</v>
      </c>
      <c r="F88" s="440" t="s">
        <v>1038</v>
      </c>
    </row>
    <row r="89" spans="1:6" ht="15">
      <c r="A89" s="90" t="s">
        <v>1039</v>
      </c>
      <c r="B89" s="519">
        <f>SUBTOTAL(9,B86:B88)</f>
        <v>14616.074580000004</v>
      </c>
      <c r="C89" s="520"/>
      <c r="D89" s="520">
        <f>SUBTOTAL(9,D86:D88)</f>
        <v>12205.5445</v>
      </c>
      <c r="E89" s="520">
        <f>SUBTOTAL(9,E86:E88)</f>
        <v>2410.5300800000041</v>
      </c>
      <c r="F89" s="861" t="s">
        <v>1040</v>
      </c>
    </row>
    <row r="90" spans="1:6" ht="15">
      <c r="A90" s="7"/>
      <c r="B90" s="382"/>
      <c r="C90" s="382"/>
      <c r="D90" s="383"/>
      <c r="E90" s="383"/>
      <c r="F90" s="440"/>
    </row>
    <row r="91" spans="1:6" ht="15">
      <c r="A91" s="513" t="s">
        <v>1041</v>
      </c>
      <c r="B91" s="382"/>
      <c r="C91" s="382"/>
      <c r="D91" s="383"/>
      <c r="E91" s="383"/>
      <c r="F91" s="440"/>
    </row>
    <row r="92" spans="1:6" ht="15">
      <c r="A92" s="7" t="s">
        <v>518</v>
      </c>
      <c r="B92" s="383">
        <v>853.31360000000052</v>
      </c>
      <c r="C92" s="382"/>
      <c r="D92" s="383">
        <v>6229.8089300000001</v>
      </c>
      <c r="E92" s="383">
        <f>+B92-D92</f>
        <v>-5376.4953299999997</v>
      </c>
      <c r="F92" s="440" t="s">
        <v>1042</v>
      </c>
    </row>
    <row r="93" spans="1:6" ht="15">
      <c r="A93" s="7" t="s">
        <v>520</v>
      </c>
      <c r="B93" s="383">
        <v>92676.671360000051</v>
      </c>
      <c r="C93" s="382"/>
      <c r="D93" s="383">
        <v>49789.907810000004</v>
      </c>
      <c r="E93" s="383">
        <f>+B93-D93</f>
        <v>42886.763550000047</v>
      </c>
      <c r="F93" s="440" t="s">
        <v>1043</v>
      </c>
    </row>
    <row r="94" spans="1:6" ht="15">
      <c r="A94" s="7" t="s">
        <v>1044</v>
      </c>
      <c r="B94" s="383">
        <v>91194.844700000103</v>
      </c>
      <c r="C94" s="382"/>
      <c r="D94" s="383">
        <v>63371.279860000002</v>
      </c>
      <c r="E94" s="383">
        <f t="shared" ref="E94:E97" si="5">+B94-D94</f>
        <v>27823.564840000101</v>
      </c>
      <c r="F94" s="440" t="s">
        <v>1045</v>
      </c>
    </row>
    <row r="95" spans="1:6" ht="15">
      <c r="A95" s="7" t="s">
        <v>1046</v>
      </c>
      <c r="B95" s="383">
        <v>34597.978720000036</v>
      </c>
      <c r="C95" s="382"/>
      <c r="D95" s="383">
        <v>50904.44788</v>
      </c>
      <c r="E95" s="383">
        <f t="shared" si="5"/>
        <v>-16306.469159999964</v>
      </c>
      <c r="F95" s="440" t="s">
        <v>1047</v>
      </c>
    </row>
    <row r="96" spans="1:6" ht="15">
      <c r="A96" s="7" t="s">
        <v>1048</v>
      </c>
      <c r="B96" s="383">
        <v>393852.14333999995</v>
      </c>
      <c r="C96" s="382"/>
      <c r="D96" s="383">
        <v>346938.93038999999</v>
      </c>
      <c r="E96" s="383">
        <f t="shared" si="5"/>
        <v>46913.212949999957</v>
      </c>
      <c r="F96" s="440" t="s">
        <v>1049</v>
      </c>
    </row>
    <row r="97" spans="1:7" ht="15">
      <c r="A97" s="119" t="s">
        <v>1050</v>
      </c>
      <c r="B97" s="522">
        <v>21590.068920000009</v>
      </c>
      <c r="C97" s="529"/>
      <c r="D97" s="522">
        <v>19930.763059999997</v>
      </c>
      <c r="E97" s="522">
        <f t="shared" si="5"/>
        <v>1659.3058600000113</v>
      </c>
      <c r="F97" s="475" t="s">
        <v>1051</v>
      </c>
    </row>
    <row r="98" spans="1:7" ht="16.5">
      <c r="A98" s="7" t="s">
        <v>1052</v>
      </c>
      <c r="B98" s="519">
        <f>SUBTOTAL(9,B92:B97)</f>
        <v>634765.02064000012</v>
      </c>
      <c r="C98" s="519"/>
      <c r="D98" s="520">
        <f>SUBTOTAL(9,D92:D97)</f>
        <v>537165.13792999997</v>
      </c>
      <c r="E98" s="520">
        <f>SUBTOTAL(9,E92:E97)</f>
        <v>97599.882710000151</v>
      </c>
      <c r="F98" s="440" t="s">
        <v>1053</v>
      </c>
    </row>
    <row r="99" spans="1:7" ht="15">
      <c r="A99" s="7"/>
      <c r="B99" s="383"/>
      <c r="C99" s="382"/>
      <c r="D99" s="383"/>
      <c r="E99" s="383"/>
      <c r="F99" s="440"/>
    </row>
    <row r="100" spans="1:7" ht="17.25">
      <c r="A100" s="7" t="s">
        <v>1054</v>
      </c>
      <c r="B100" s="383">
        <v>0</v>
      </c>
      <c r="C100" s="382"/>
      <c r="D100" s="383">
        <v>0</v>
      </c>
      <c r="E100" s="383">
        <f>B100-D100</f>
        <v>0</v>
      </c>
      <c r="F100" s="440" t="s">
        <v>1055</v>
      </c>
    </row>
    <row r="101" spans="1:7">
      <c r="A101" s="793" t="s">
        <v>1056</v>
      </c>
      <c r="B101" s="864">
        <f>SUBTOTAL(9,B92:B100)</f>
        <v>634765.02064000012</v>
      </c>
      <c r="C101" s="864"/>
      <c r="D101" s="865">
        <f>SUBTOTAL(9,D92:D100)</f>
        <v>537165.13792999997</v>
      </c>
      <c r="E101" s="865">
        <f>SUBTOTAL(9,E92:E100)</f>
        <v>97599.882710000151</v>
      </c>
      <c r="F101" s="861" t="s">
        <v>1057</v>
      </c>
    </row>
    <row r="102" spans="1:7" ht="15">
      <c r="A102" s="7"/>
      <c r="B102" s="382"/>
      <c r="C102" s="382"/>
      <c r="D102" s="383"/>
      <c r="E102" s="383"/>
      <c r="F102" s="440"/>
    </row>
    <row r="103" spans="1:7" ht="15">
      <c r="A103" s="806" t="s">
        <v>1058</v>
      </c>
      <c r="B103" s="866">
        <f>SUBTOTAL(9,B72:B102)</f>
        <v>558227.85330999945</v>
      </c>
      <c r="C103" s="866"/>
      <c r="D103" s="867">
        <f>SUBTOTAL(9,D72:D102)</f>
        <v>456849.97898999997</v>
      </c>
      <c r="E103" s="867">
        <f>SUBTOTAL(9,E72:E102)</f>
        <v>101377.87431999954</v>
      </c>
      <c r="F103" s="831" t="s">
        <v>1059</v>
      </c>
    </row>
    <row r="104" spans="1:7" ht="15">
      <c r="A104" s="7"/>
      <c r="B104" s="382"/>
      <c r="C104" s="382"/>
      <c r="D104" s="383"/>
      <c r="E104" s="383"/>
      <c r="F104" s="440"/>
    </row>
    <row r="105" spans="1:7" ht="15">
      <c r="A105" s="90" t="s">
        <v>1060</v>
      </c>
      <c r="B105" s="382"/>
      <c r="C105" s="382"/>
      <c r="D105" s="383"/>
      <c r="E105" s="383"/>
      <c r="F105" s="440"/>
    </row>
    <row r="106" spans="1:7" ht="15">
      <c r="A106" s="978" t="s">
        <v>1061</v>
      </c>
      <c r="B106" s="383">
        <v>49282.321619999995</v>
      </c>
      <c r="C106" s="382"/>
      <c r="D106" s="383">
        <v>57059.963459999999</v>
      </c>
      <c r="E106" s="383">
        <f>+B106-D106</f>
        <v>-7777.6418400000039</v>
      </c>
      <c r="F106" s="440" t="s">
        <v>1062</v>
      </c>
      <c r="G106" s="948"/>
    </row>
    <row r="107" spans="1:7" ht="15">
      <c r="A107" s="949" t="s">
        <v>1063</v>
      </c>
      <c r="B107" s="383">
        <v>0</v>
      </c>
      <c r="C107" s="382"/>
      <c r="D107" s="383">
        <v>0</v>
      </c>
      <c r="E107" s="383">
        <f>+B107-D107</f>
        <v>0</v>
      </c>
      <c r="F107" s="440" t="s">
        <v>1062</v>
      </c>
    </row>
    <row r="108" spans="1:7" ht="17.25">
      <c r="A108" s="949" t="s">
        <v>1064</v>
      </c>
      <c r="B108" s="522">
        <v>0</v>
      </c>
      <c r="C108" s="529"/>
      <c r="D108" s="522">
        <v>0</v>
      </c>
      <c r="E108" s="522">
        <f>B108-D108</f>
        <v>0</v>
      </c>
      <c r="F108" s="475" t="s">
        <v>1062</v>
      </c>
    </row>
    <row r="109" spans="1:7" ht="15">
      <c r="A109" s="806" t="s">
        <v>1065</v>
      </c>
      <c r="B109" s="866">
        <f>SUBTOTAL(9,B106:B108)</f>
        <v>49282.321619999995</v>
      </c>
      <c r="C109" s="866"/>
      <c r="D109" s="867">
        <f>SUBTOTAL(9,D106:D108)</f>
        <v>57059.963459999999</v>
      </c>
      <c r="E109" s="867">
        <f>SUBTOTAL(9,E106:E108)</f>
        <v>-7777.6418400000039</v>
      </c>
      <c r="F109" s="831" t="s">
        <v>1066</v>
      </c>
      <c r="G109" s="948"/>
    </row>
    <row r="110" spans="1:7" ht="15">
      <c r="A110" s="7"/>
      <c r="B110" s="382"/>
      <c r="C110" s="382"/>
      <c r="D110" s="383"/>
      <c r="E110" s="383"/>
      <c r="F110" s="440"/>
    </row>
    <row r="111" spans="1:7" ht="15">
      <c r="A111" s="806" t="s">
        <v>1067</v>
      </c>
      <c r="B111" s="826">
        <f>SUBTOTAL(9,B72:B110)</f>
        <v>607510.1749299994</v>
      </c>
      <c r="C111" s="826"/>
      <c r="D111" s="826">
        <f>SUBTOTAL(9,D72:D110)</f>
        <v>513909.94244999997</v>
      </c>
      <c r="E111" s="827">
        <f>SUBTOTAL(9,E72:E110)</f>
        <v>93600.23247999954</v>
      </c>
      <c r="F111" s="831" t="s">
        <v>1068</v>
      </c>
    </row>
    <row r="112" spans="1:7" ht="15">
      <c r="A112" s="90"/>
      <c r="B112" s="382"/>
      <c r="C112" s="382"/>
      <c r="D112" s="382"/>
      <c r="E112" s="383"/>
      <c r="F112" s="440"/>
    </row>
    <row r="113" spans="1:6" ht="17.25">
      <c r="A113" s="90" t="s">
        <v>1069</v>
      </c>
      <c r="B113" s="382">
        <v>655542.47930000001</v>
      </c>
      <c r="C113" s="382"/>
      <c r="D113" s="382">
        <v>679189</v>
      </c>
      <c r="E113" s="383">
        <v>0</v>
      </c>
      <c r="F113" s="440" t="s">
        <v>1070</v>
      </c>
    </row>
    <row r="115" spans="1:6" ht="15" customHeight="1">
      <c r="A115" s="1113" t="s">
        <v>1071</v>
      </c>
    </row>
    <row r="116" spans="1:6" ht="15" customHeight="1">
      <c r="A116" s="1113"/>
    </row>
    <row r="117" spans="1:6" ht="12.75" customHeight="1">
      <c r="A117" s="1120"/>
      <c r="B117" s="1114" t="s">
        <v>1072</v>
      </c>
      <c r="C117" s="1114"/>
      <c r="D117" s="1114" t="s">
        <v>1073</v>
      </c>
      <c r="E117" s="1114" t="s">
        <v>963</v>
      </c>
      <c r="F117" s="1117" t="s">
        <v>8</v>
      </c>
    </row>
    <row r="118" spans="1:6" ht="12.75" customHeight="1">
      <c r="A118" s="1121"/>
      <c r="B118" s="1115"/>
      <c r="C118" s="1115"/>
      <c r="D118" s="1115"/>
      <c r="E118" s="1115"/>
      <c r="F118" s="1118"/>
    </row>
    <row r="119" spans="1:6" ht="18.75" customHeight="1">
      <c r="A119" s="1122"/>
      <c r="B119" s="1116"/>
      <c r="C119" s="1116"/>
      <c r="D119" s="1116"/>
      <c r="E119" s="1116"/>
      <c r="F119" s="1119"/>
    </row>
    <row r="120" spans="1:6" ht="12.75" customHeight="1">
      <c r="A120" s="955"/>
      <c r="B120" s="951"/>
      <c r="C120" s="951"/>
      <c r="D120" s="951"/>
      <c r="E120" s="951"/>
      <c r="F120" s="953"/>
    </row>
    <row r="121" spans="1:6" ht="15">
      <c r="A121" s="90" t="s">
        <v>1074</v>
      </c>
    </row>
    <row r="122" spans="1:6">
      <c r="A122" s="7" t="s">
        <v>1075</v>
      </c>
    </row>
    <row r="123" spans="1:6">
      <c r="A123" s="915" t="s">
        <v>1076</v>
      </c>
      <c r="B123" s="270">
        <v>0</v>
      </c>
      <c r="D123" s="270">
        <v>0</v>
      </c>
      <c r="E123" s="383">
        <f>+B123-D123</f>
        <v>0</v>
      </c>
      <c r="F123" s="7" t="s">
        <v>1077</v>
      </c>
    </row>
    <row r="124" spans="1:6">
      <c r="A124" s="916" t="s">
        <v>1078</v>
      </c>
      <c r="B124" s="917">
        <v>0</v>
      </c>
      <c r="C124" s="918"/>
      <c r="D124" s="917">
        <v>0</v>
      </c>
      <c r="E124" s="522">
        <f>+B124-D124</f>
        <v>0</v>
      </c>
      <c r="F124" s="119" t="s">
        <v>1077</v>
      </c>
    </row>
    <row r="125" spans="1:6" ht="15">
      <c r="A125" s="7" t="s">
        <v>1079</v>
      </c>
      <c r="B125" s="470">
        <f>SUBTOTAL(9,B123:B124)</f>
        <v>0</v>
      </c>
      <c r="D125" s="270">
        <f>SUBTOTAL(9,D123:D124)</f>
        <v>0</v>
      </c>
      <c r="E125" s="279">
        <f>SUBTOTAL(9,E123:E124)</f>
        <v>0</v>
      </c>
      <c r="F125" s="7" t="s">
        <v>1080</v>
      </c>
    </row>
    <row r="126" spans="1:6">
      <c r="A126" s="7"/>
      <c r="E126" s="383"/>
    </row>
    <row r="127" spans="1:6">
      <c r="A127" s="16" t="s">
        <v>1081</v>
      </c>
      <c r="E127" s="383"/>
    </row>
    <row r="128" spans="1:6">
      <c r="A128" s="915" t="s">
        <v>979</v>
      </c>
      <c r="B128" s="270">
        <v>0</v>
      </c>
      <c r="D128" s="270">
        <v>0</v>
      </c>
      <c r="E128" s="383">
        <f t="shared" ref="E128" si="6">+B128-D128</f>
        <v>0</v>
      </c>
      <c r="F128" s="7" t="s">
        <v>1082</v>
      </c>
    </row>
    <row r="129" spans="1:7">
      <c r="A129" s="916" t="s">
        <v>1083</v>
      </c>
      <c r="B129" s="917">
        <v>0</v>
      </c>
      <c r="C129" s="918"/>
      <c r="D129" s="917">
        <v>0</v>
      </c>
      <c r="E129" s="522">
        <f t="shared" ref="E129" si="7">+B129-D129</f>
        <v>0</v>
      </c>
      <c r="F129" s="119" t="s">
        <v>1082</v>
      </c>
    </row>
    <row r="130" spans="1:7" ht="15">
      <c r="A130" s="7" t="s">
        <v>1084</v>
      </c>
      <c r="B130" s="470">
        <f>SUBTOTAL(9,B128:B129)</f>
        <v>0</v>
      </c>
      <c r="D130" s="270">
        <f>SUBTOTAL(9,D128:D129)</f>
        <v>0</v>
      </c>
      <c r="E130" s="279">
        <f>SUBTOTAL(9,E128:E129)</f>
        <v>0</v>
      </c>
      <c r="F130" s="7" t="s">
        <v>1085</v>
      </c>
    </row>
    <row r="131" spans="1:7">
      <c r="A131" s="949"/>
      <c r="E131" s="383"/>
    </row>
    <row r="132" spans="1:7" ht="15">
      <c r="A132" s="806" t="s">
        <v>1007</v>
      </c>
      <c r="B132" s="829">
        <f>SUBTOTAL(9,B123:B131)</f>
        <v>0</v>
      </c>
      <c r="C132" s="852"/>
      <c r="D132" s="829">
        <f>SUBTOTAL(9,D123:D131)</f>
        <v>0</v>
      </c>
      <c r="E132" s="852">
        <f>SUBTOTAL(9,E123:E131)</f>
        <v>0</v>
      </c>
      <c r="F132" s="881" t="s">
        <v>1086</v>
      </c>
    </row>
    <row r="133" spans="1:7">
      <c r="A133" s="1"/>
      <c r="B133" s="302"/>
    </row>
    <row r="134" spans="1:7" ht="15">
      <c r="A134" s="90" t="s">
        <v>1087</v>
      </c>
    </row>
    <row r="135" spans="1:7">
      <c r="A135" s="949" t="s">
        <v>1088</v>
      </c>
      <c r="B135" s="270">
        <v>0</v>
      </c>
      <c r="D135" s="270">
        <v>0</v>
      </c>
      <c r="E135" s="383">
        <f t="shared" ref="E135:E137" si="8">+B135-D135</f>
        <v>0</v>
      </c>
      <c r="F135" s="7" t="s">
        <v>1089</v>
      </c>
    </row>
    <row r="136" spans="1:7">
      <c r="A136" s="949" t="s">
        <v>1027</v>
      </c>
      <c r="B136" s="270">
        <v>0</v>
      </c>
      <c r="D136" s="270">
        <v>0</v>
      </c>
      <c r="E136" s="383">
        <f t="shared" si="8"/>
        <v>0</v>
      </c>
      <c r="F136" s="7" t="s">
        <v>1089</v>
      </c>
    </row>
    <row r="137" spans="1:7">
      <c r="A137" s="949" t="s">
        <v>1027</v>
      </c>
      <c r="B137" s="270">
        <v>0</v>
      </c>
      <c r="D137" s="270">
        <v>0</v>
      </c>
      <c r="E137" s="383">
        <f t="shared" si="8"/>
        <v>0</v>
      </c>
      <c r="F137" s="7" t="s">
        <v>1089</v>
      </c>
    </row>
    <row r="138" spans="1:7" ht="15">
      <c r="A138" s="806" t="s">
        <v>1090</v>
      </c>
      <c r="B138" s="868">
        <f>SUBTOTAL(9,B135:B137)</f>
        <v>0</v>
      </c>
      <c r="C138" s="869"/>
      <c r="D138" s="870">
        <f>SUBTOTAL(9,D135:D137)</f>
        <v>0</v>
      </c>
      <c r="E138" s="870">
        <f>SUBTOTAL(9,E135:E137)</f>
        <v>0</v>
      </c>
      <c r="F138" s="881" t="s">
        <v>1091</v>
      </c>
    </row>
    <row r="140" spans="1:7" ht="15">
      <c r="A140" s="806" t="s">
        <v>1092</v>
      </c>
      <c r="B140" s="868">
        <f>SUBTOTAL(9,B123:B139)</f>
        <v>0</v>
      </c>
      <c r="C140" s="870"/>
      <c r="D140" s="870">
        <f>SUBTOTAL(9,D123:D139)</f>
        <v>0</v>
      </c>
      <c r="E140" s="870">
        <f>SUBTOTAL(9,E123:E139)</f>
        <v>0</v>
      </c>
      <c r="F140" s="881" t="s">
        <v>1093</v>
      </c>
    </row>
    <row r="141" spans="1:7">
      <c r="A141" s="1"/>
      <c r="B141" s="313"/>
      <c r="C141" s="314"/>
      <c r="D141" s="314"/>
      <c r="E141" s="314"/>
    </row>
    <row r="142" spans="1:7">
      <c r="A142" s="1109" t="s">
        <v>1094</v>
      </c>
      <c r="B142" s="1109"/>
      <c r="C142" s="1109"/>
      <c r="D142" s="1109"/>
      <c r="E142" s="1109"/>
    </row>
    <row r="144" spans="1:7" ht="12.75" customHeight="1">
      <c r="A144" s="1053" t="s">
        <v>1095</v>
      </c>
      <c r="B144" s="1053"/>
      <c r="C144" s="1053"/>
      <c r="D144" s="1053"/>
      <c r="E144" s="1053"/>
      <c r="F144" s="942"/>
      <c r="G144" s="280"/>
    </row>
    <row r="145" spans="1:12" ht="12.75" customHeight="1">
      <c r="A145" s="932"/>
      <c r="B145" s="932"/>
      <c r="C145" s="932"/>
      <c r="D145" s="932"/>
      <c r="E145" s="932"/>
      <c r="F145" s="942"/>
      <c r="G145" s="280"/>
    </row>
    <row r="146" spans="1:12" ht="12.75" customHeight="1">
      <c r="A146" s="1053" t="s">
        <v>1096</v>
      </c>
      <c r="B146" s="1053"/>
      <c r="C146" s="1053"/>
      <c r="D146" s="1053"/>
      <c r="E146" s="1053"/>
      <c r="F146" s="942"/>
      <c r="G146" s="280"/>
    </row>
    <row r="147" spans="1:12">
      <c r="A147" s="932"/>
      <c r="B147" s="932"/>
      <c r="C147" s="932"/>
      <c r="D147" s="932"/>
      <c r="E147" s="932"/>
      <c r="F147" s="942"/>
      <c r="G147" s="280"/>
    </row>
    <row r="148" spans="1:12" ht="38.25">
      <c r="A148" s="932" t="s">
        <v>1097</v>
      </c>
      <c r="B148" s="932"/>
      <c r="C148" s="932"/>
      <c r="D148" s="932"/>
      <c r="E148" s="932"/>
      <c r="F148" s="942"/>
      <c r="G148" s="280"/>
    </row>
    <row r="149" spans="1:12">
      <c r="A149" s="315"/>
      <c r="B149" s="315"/>
      <c r="C149" s="315"/>
      <c r="D149" s="315"/>
      <c r="E149" s="315"/>
      <c r="G149" s="280"/>
    </row>
    <row r="150" spans="1:12" ht="54" customHeight="1">
      <c r="A150" s="964" t="s">
        <v>1098</v>
      </c>
      <c r="B150" s="871" t="s">
        <v>1099</v>
      </c>
      <c r="C150" s="872" t="s">
        <v>1100</v>
      </c>
      <c r="D150" s="872" t="s">
        <v>1101</v>
      </c>
      <c r="E150" s="873" t="s">
        <v>8</v>
      </c>
      <c r="F150" s="533"/>
      <c r="G150" s="280"/>
    </row>
    <row r="151" spans="1:12">
      <c r="A151" s="965" t="s">
        <v>1102</v>
      </c>
      <c r="B151" s="874">
        <f>Bevilgningsoppstilling!H17</f>
        <v>6481095</v>
      </c>
      <c r="C151" s="874">
        <f>B21+B27+B50+B125</f>
        <v>0</v>
      </c>
      <c r="D151" s="875">
        <f>C151/B151</f>
        <v>0</v>
      </c>
      <c r="E151" s="876" t="s">
        <v>1103</v>
      </c>
      <c r="G151" s="948"/>
      <c r="H151" s="1004"/>
      <c r="K151" s="1005"/>
    </row>
    <row r="152" spans="1:12">
      <c r="A152" s="332" t="s">
        <v>1104</v>
      </c>
      <c r="B152" s="769">
        <f>Bevilgningsoppstilling!H17</f>
        <v>6481095</v>
      </c>
      <c r="C152" s="769">
        <f>+B32+B44+B130</f>
        <v>285602</v>
      </c>
      <c r="D152" s="770">
        <f>C152/B152</f>
        <v>4.4066936219882599E-2</v>
      </c>
      <c r="E152" s="773" t="s">
        <v>1105</v>
      </c>
      <c r="G152" s="948"/>
      <c r="H152" s="1004"/>
      <c r="K152" s="1005"/>
    </row>
    <row r="153" spans="1:12" ht="15">
      <c r="A153" s="333" t="s">
        <v>1106</v>
      </c>
      <c r="B153" s="771">
        <f>Bevilgningsoppstilling!H17</f>
        <v>6481095</v>
      </c>
      <c r="C153" s="771">
        <f>SUBTOTAL(9,C151:C152)</f>
        <v>285602</v>
      </c>
      <c r="D153" s="772">
        <f>C153/B153</f>
        <v>4.4066936219882599E-2</v>
      </c>
      <c r="E153" s="774" t="s">
        <v>1107</v>
      </c>
      <c r="G153" s="948"/>
      <c r="H153" s="1004"/>
      <c r="K153" s="1005"/>
    </row>
    <row r="154" spans="1:12" ht="15">
      <c r="A154" s="1"/>
      <c r="B154" s="470"/>
      <c r="C154" s="470"/>
      <c r="D154" s="929"/>
      <c r="E154" s="330"/>
    </row>
    <row r="156" spans="1:12">
      <c r="A156" s="1" t="s">
        <v>1108</v>
      </c>
      <c r="B156" s="983">
        <v>45657</v>
      </c>
      <c r="C156" s="480">
        <v>45291</v>
      </c>
    </row>
    <row r="157" spans="1:12">
      <c r="A157" s="965" t="s">
        <v>1109</v>
      </c>
      <c r="B157" s="1049">
        <v>410285</v>
      </c>
      <c r="C157" s="1049">
        <v>448440</v>
      </c>
    </row>
    <row r="158" spans="1:12">
      <c r="A158" s="965" t="s">
        <v>1110</v>
      </c>
      <c r="B158" s="1049">
        <v>98583</v>
      </c>
      <c r="C158" s="1049">
        <v>75376</v>
      </c>
      <c r="L158" s="279"/>
    </row>
    <row r="159" spans="1:12">
      <c r="A159" s="965" t="s">
        <v>1111</v>
      </c>
      <c r="B159" s="1049">
        <v>2729</v>
      </c>
      <c r="C159" s="1049">
        <v>15730</v>
      </c>
    </row>
    <row r="160" spans="1:12">
      <c r="A160" s="965" t="s">
        <v>520</v>
      </c>
      <c r="B160" s="1049">
        <v>29572</v>
      </c>
      <c r="C160" s="1049">
        <v>36604</v>
      </c>
    </row>
    <row r="161" spans="1:3">
      <c r="A161" s="965" t="s">
        <v>1112</v>
      </c>
      <c r="B161" s="1049">
        <v>15502</v>
      </c>
      <c r="C161" s="1049">
        <v>11888</v>
      </c>
    </row>
    <row r="162" spans="1:3">
      <c r="A162" s="965" t="s">
        <v>516</v>
      </c>
      <c r="B162" s="1049">
        <v>58708</v>
      </c>
      <c r="C162" s="1049">
        <v>50789</v>
      </c>
    </row>
    <row r="163" spans="1:3">
      <c r="A163" s="965" t="s">
        <v>1113</v>
      </c>
      <c r="B163" s="1049">
        <v>4189</v>
      </c>
      <c r="C163" s="1049">
        <v>1782</v>
      </c>
    </row>
    <row r="164" spans="1:3">
      <c r="A164" s="965" t="s">
        <v>1041</v>
      </c>
      <c r="B164" s="1049">
        <v>35780</v>
      </c>
      <c r="C164" s="1049">
        <v>38325</v>
      </c>
    </row>
    <row r="165" spans="1:3">
      <c r="A165" s="965" t="s">
        <v>1114</v>
      </c>
      <c r="B165" s="1049">
        <v>195</v>
      </c>
      <c r="C165" s="1049">
        <v>253</v>
      </c>
    </row>
    <row r="166" spans="1:3">
      <c r="A166" s="965" t="s">
        <v>1115</v>
      </c>
      <c r="B166" s="1049">
        <v>0</v>
      </c>
      <c r="C166" s="1049">
        <v>0</v>
      </c>
    </row>
    <row r="167" spans="1:3">
      <c r="A167" s="982" t="s">
        <v>610</v>
      </c>
      <c r="B167" s="1044">
        <f>SUM(B157:B166)</f>
        <v>655543</v>
      </c>
      <c r="C167" s="930">
        <f>SUM(C157:C166)</f>
        <v>679187</v>
      </c>
    </row>
    <row r="168" spans="1:3">
      <c r="A168" s="8" t="s">
        <v>1116</v>
      </c>
    </row>
  </sheetData>
  <sheetProtection formatCells="0" formatColumns="0" formatRows="0" insertColumns="0" insertRows="0" deleteColumns="0" deleteRows="0" autoFilter="0"/>
  <mergeCells count="12">
    <mergeCell ref="A144:E144"/>
    <mergeCell ref="A146:E146"/>
    <mergeCell ref="F117:F119"/>
    <mergeCell ref="A117:A119"/>
    <mergeCell ref="A142:E142"/>
    <mergeCell ref="A7:E9"/>
    <mergeCell ref="A11:E12"/>
    <mergeCell ref="A115:A116"/>
    <mergeCell ref="B117:B119"/>
    <mergeCell ref="C117:C119"/>
    <mergeCell ref="D117:D119"/>
    <mergeCell ref="E117:E119"/>
  </mergeCells>
  <phoneticPr fontId="18" type="noConversion"/>
  <pageMargins left="0.51181102362204722" right="0.51181102362204722" top="0.78740157480314965" bottom="0.59055118110236227" header="0.31496062992125984" footer="0.31496062992125984"/>
  <pageSetup paperSize="9" scale="56" fitToHeight="0" orientation="portrait" r:id="rId1"/>
  <headerFooter>
    <oddFooter>&amp;R&amp;D &amp;T</oddFooter>
  </headerFooter>
  <rowBreaks count="2" manualBreakCount="2">
    <brk id="67" max="16383" man="1"/>
    <brk id="113"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Ark12">
    <pageSetUpPr fitToPage="1"/>
  </sheetPr>
  <dimension ref="A2:L41"/>
  <sheetViews>
    <sheetView zoomScale="86" zoomScaleNormal="86" workbookViewId="0">
      <selection activeCell="I33" sqref="I33"/>
    </sheetView>
  </sheetViews>
  <sheetFormatPr baseColWidth="10" defaultColWidth="11.42578125" defaultRowHeight="12.75"/>
  <cols>
    <col min="1" max="1" width="68.85546875" style="49" customWidth="1"/>
    <col min="2" max="2" width="12.140625" style="49" bestFit="1" customWidth="1"/>
    <col min="3" max="3" width="11.85546875" style="49" bestFit="1" customWidth="1"/>
    <col min="4" max="16384" width="11.42578125" style="49"/>
  </cols>
  <sheetData>
    <row r="2" spans="1:4">
      <c r="A2" s="181" t="str">
        <f>Resultatregnskap!A3</f>
        <v>Virksomhet: Universitetet i Oslo</v>
      </c>
    </row>
    <row r="3" spans="1:4" ht="15" customHeight="1"/>
    <row r="4" spans="1:4" ht="15">
      <c r="A4" s="534" t="s">
        <v>1117</v>
      </c>
      <c r="B4" s="534"/>
      <c r="C4" s="534"/>
      <c r="D4" s="534"/>
    </row>
    <row r="5" spans="1:4" ht="15">
      <c r="A5" s="509" t="s">
        <v>6</v>
      </c>
      <c r="B5" s="40"/>
      <c r="C5" s="34"/>
    </row>
    <row r="6" spans="1:4" ht="15">
      <c r="A6" s="535"/>
      <c r="B6" s="40"/>
      <c r="C6" s="34"/>
    </row>
    <row r="7" spans="1:4" ht="15">
      <c r="A7" s="34" t="s">
        <v>1118</v>
      </c>
      <c r="B7" s="40"/>
      <c r="C7" s="34"/>
    </row>
    <row r="8" spans="1:4" ht="14.1" customHeight="1">
      <c r="A8" s="34"/>
      <c r="B8" s="40"/>
      <c r="C8" s="34"/>
    </row>
    <row r="9" spans="1:4" ht="16.5" customHeight="1">
      <c r="A9" s="535" t="s">
        <v>113</v>
      </c>
      <c r="B9" s="536">
        <f>'Balanse - eiendeler'!C6</f>
        <v>45657</v>
      </c>
      <c r="C9" s="537">
        <f>'Balanse - eiendeler'!D6</f>
        <v>45291</v>
      </c>
      <c r="D9" s="538" t="s">
        <v>8</v>
      </c>
    </row>
    <row r="10" spans="1:4" ht="16.5" customHeight="1">
      <c r="A10" s="34" t="s">
        <v>1119</v>
      </c>
      <c r="B10" s="539">
        <v>23771.863010000001</v>
      </c>
      <c r="C10" s="539">
        <v>20875</v>
      </c>
      <c r="D10" s="540" t="s">
        <v>1120</v>
      </c>
    </row>
    <row r="11" spans="1:4" ht="16.5" customHeight="1">
      <c r="A11" s="34" t="s">
        <v>1121</v>
      </c>
      <c r="B11" s="539">
        <v>4202.5728200000003</v>
      </c>
      <c r="C11" s="539">
        <v>3629</v>
      </c>
      <c r="D11" s="540" t="s">
        <v>1122</v>
      </c>
    </row>
    <row r="12" spans="1:4" ht="16.5" customHeight="1">
      <c r="A12" s="34" t="s">
        <v>1123</v>
      </c>
      <c r="B12" s="539">
        <v>4696.18624</v>
      </c>
      <c r="C12" s="539">
        <v>3069</v>
      </c>
      <c r="D12" s="540" t="s">
        <v>1124</v>
      </c>
    </row>
    <row r="13" spans="1:4" ht="16.5" customHeight="1">
      <c r="A13" s="34" t="s">
        <v>1125</v>
      </c>
      <c r="B13" s="539">
        <v>22325.462159999999</v>
      </c>
      <c r="C13" s="539">
        <v>22378</v>
      </c>
      <c r="D13" s="540" t="s">
        <v>1126</v>
      </c>
    </row>
    <row r="14" spans="1:4" ht="16.5" customHeight="1">
      <c r="A14" s="34" t="s">
        <v>1127</v>
      </c>
      <c r="B14" s="539">
        <v>44387.35239</v>
      </c>
      <c r="C14" s="539">
        <v>40380</v>
      </c>
      <c r="D14" s="540" t="s">
        <v>1128</v>
      </c>
    </row>
    <row r="15" spans="1:4" ht="16.5" customHeight="1">
      <c r="A15" s="34" t="s">
        <v>1129</v>
      </c>
      <c r="B15" s="539">
        <v>12814.949140000001</v>
      </c>
      <c r="C15" s="378">
        <v>7506</v>
      </c>
      <c r="D15" s="538" t="s">
        <v>1130</v>
      </c>
    </row>
    <row r="16" spans="1:4" ht="16.5" customHeight="1">
      <c r="A16" s="877" t="s">
        <v>1131</v>
      </c>
      <c r="B16" s="878">
        <f>SUM(B10:B15)</f>
        <v>112198.38575999999</v>
      </c>
      <c r="C16" s="879">
        <f>SUM(C10:C15)</f>
        <v>97837</v>
      </c>
      <c r="D16" s="880" t="s">
        <v>1132</v>
      </c>
    </row>
    <row r="17" spans="1:12" ht="14.1" customHeight="1">
      <c r="A17" s="535"/>
      <c r="B17" s="541"/>
      <c r="C17" s="542"/>
      <c r="D17" s="33"/>
    </row>
    <row r="18" spans="1:12" ht="14.1" customHeight="1">
      <c r="A18" s="34" t="s">
        <v>383</v>
      </c>
      <c r="B18" s="541"/>
      <c r="C18" s="542"/>
      <c r="D18" s="33"/>
    </row>
    <row r="19" spans="1:12" ht="14.1" customHeight="1">
      <c r="A19" s="34"/>
      <c r="B19" s="40"/>
      <c r="C19" s="34"/>
      <c r="D19" s="33"/>
    </row>
    <row r="20" spans="1:12" ht="16.5" customHeight="1">
      <c r="A20" s="535" t="s">
        <v>188</v>
      </c>
      <c r="B20" s="536">
        <f>B9</f>
        <v>45657</v>
      </c>
      <c r="C20" s="537">
        <f>C9</f>
        <v>45291</v>
      </c>
      <c r="D20" s="538" t="s">
        <v>8</v>
      </c>
      <c r="J20" s="539"/>
      <c r="L20" s="1019"/>
    </row>
    <row r="21" spans="1:12" ht="16.5" customHeight="1">
      <c r="A21" s="34" t="s">
        <v>1119</v>
      </c>
      <c r="B21" s="539">
        <v>99828.764160000006</v>
      </c>
      <c r="C21" s="539">
        <v>82555</v>
      </c>
      <c r="D21" s="540" t="s">
        <v>1133</v>
      </c>
      <c r="J21" s="539"/>
    </row>
    <row r="22" spans="1:12" ht="16.5" customHeight="1">
      <c r="A22" s="34" t="s">
        <v>1121</v>
      </c>
      <c r="B22" s="539">
        <v>32621.578310000001</v>
      </c>
      <c r="C22" s="539">
        <v>42473</v>
      </c>
      <c r="D22" s="540" t="s">
        <v>1134</v>
      </c>
      <c r="J22" s="539"/>
    </row>
    <row r="23" spans="1:12" ht="16.5" customHeight="1">
      <c r="A23" s="34" t="s">
        <v>1123</v>
      </c>
      <c r="B23" s="539">
        <v>10003.213900000001</v>
      </c>
      <c r="C23" s="539">
        <v>4244</v>
      </c>
      <c r="D23" s="540" t="s">
        <v>1135</v>
      </c>
      <c r="J23" s="539"/>
    </row>
    <row r="24" spans="1:12" ht="16.5" customHeight="1">
      <c r="A24" s="34" t="s">
        <v>1125</v>
      </c>
      <c r="B24" s="539">
        <v>116847.5837</v>
      </c>
      <c r="C24" s="539">
        <v>118925</v>
      </c>
      <c r="D24" s="540" t="s">
        <v>1136</v>
      </c>
      <c r="J24" s="539"/>
    </row>
    <row r="25" spans="1:12" ht="16.5" customHeight="1">
      <c r="A25" s="34" t="s">
        <v>1127</v>
      </c>
      <c r="B25" s="539">
        <v>30523.650399999999</v>
      </c>
      <c r="C25" s="539">
        <v>28457</v>
      </c>
      <c r="D25" s="540" t="s">
        <v>1137</v>
      </c>
      <c r="J25" s="539"/>
    </row>
    <row r="26" spans="1:12" ht="16.5" customHeight="1">
      <c r="A26" s="34" t="s">
        <v>1129</v>
      </c>
      <c r="B26" s="539">
        <v>25210.946810000001</v>
      </c>
      <c r="C26" s="378">
        <v>96011</v>
      </c>
      <c r="D26" s="538" t="s">
        <v>1138</v>
      </c>
    </row>
    <row r="27" spans="1:12" ht="16.5" customHeight="1">
      <c r="A27" s="877" t="s">
        <v>1139</v>
      </c>
      <c r="B27" s="878">
        <f>SUM(B21:B26)</f>
        <v>315035.73728</v>
      </c>
      <c r="C27" s="879">
        <f>SUM(C21:C26)</f>
        <v>372665</v>
      </c>
      <c r="D27" s="880" t="s">
        <v>1140</v>
      </c>
    </row>
    <row r="28" spans="1:12" ht="14.1" customHeight="1">
      <c r="A28" s="34"/>
      <c r="B28" s="40"/>
      <c r="C28" s="34"/>
    </row>
    <row r="29" spans="1:12" ht="14.1" customHeight="1">
      <c r="A29" s="509" t="s">
        <v>1141</v>
      </c>
      <c r="B29" s="181"/>
    </row>
    <row r="30" spans="1:12" ht="14.1" customHeight="1">
      <c r="A30" s="509"/>
      <c r="B30" s="181"/>
    </row>
    <row r="31" spans="1:12" ht="14.1" customHeight="1">
      <c r="A31" s="1123" t="s">
        <v>1142</v>
      </c>
      <c r="B31" s="1123"/>
      <c r="C31" s="1123"/>
      <c r="D31" s="1123"/>
    </row>
    <row r="32" spans="1:12" ht="14.1" customHeight="1">
      <c r="A32" s="1123"/>
      <c r="B32" s="1123"/>
      <c r="C32" s="1123"/>
      <c r="D32" s="1123"/>
    </row>
    <row r="33" spans="1:4" ht="14.1" customHeight="1">
      <c r="B33" s="181"/>
    </row>
    <row r="34" spans="1:4" ht="14.1" customHeight="1">
      <c r="A34" s="1123" t="s">
        <v>1143</v>
      </c>
      <c r="B34" s="1123"/>
      <c r="C34" s="1123"/>
      <c r="D34" s="1123"/>
    </row>
    <row r="35" spans="1:4" ht="14.1" customHeight="1">
      <c r="A35" s="1123"/>
      <c r="B35" s="1123"/>
      <c r="C35" s="1123"/>
      <c r="D35" s="1123"/>
    </row>
    <row r="36" spans="1:4" ht="15">
      <c r="A36" s="34"/>
      <c r="B36" s="40"/>
      <c r="C36" s="34"/>
    </row>
    <row r="37" spans="1:4" ht="15">
      <c r="A37" s="34"/>
      <c r="B37" s="40"/>
      <c r="C37" s="34"/>
    </row>
    <row r="38" spans="1:4" ht="15">
      <c r="A38" s="34"/>
      <c r="B38" s="40"/>
      <c r="C38" s="34"/>
    </row>
    <row r="39" spans="1:4" ht="15">
      <c r="A39" s="40"/>
    </row>
    <row r="41" spans="1:4">
      <c r="A41" s="181"/>
    </row>
  </sheetData>
  <sheetProtection formatCells="0" formatColumns="0" formatRows="0" insertColumns="0" insertRows="0" deleteColumns="0" deleteRows="0" autoFilter="0"/>
  <mergeCells count="2">
    <mergeCell ref="A31:D32"/>
    <mergeCell ref="A34:D35"/>
  </mergeCells>
  <pageMargins left="0.78740157480314965" right="0.78740157480314965" top="0.98425196850393704" bottom="0.98425196850393704" header="0.51181102362204722" footer="0.51181102362204722"/>
  <pageSetup paperSize="9" scale="83" fitToHeight="0" orientation="portrait" r:id="rId1"/>
  <headerFooter alignWithMargins="0">
    <oddFooter>&amp;R&amp;D &amp;T</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Ark16">
    <pageSetUpPr fitToPage="1"/>
  </sheetPr>
  <dimension ref="A2:M50"/>
  <sheetViews>
    <sheetView zoomScaleNormal="100" workbookViewId="0">
      <selection activeCell="B32" sqref="B32"/>
    </sheetView>
  </sheetViews>
  <sheetFormatPr baseColWidth="10" defaultColWidth="11.5703125" defaultRowHeight="14.25"/>
  <cols>
    <col min="1" max="1" width="65" style="206" customWidth="1"/>
    <col min="2" max="3" width="16.5703125" style="206" bestFit="1" customWidth="1"/>
    <col min="4" max="4" width="10.42578125" style="386" customWidth="1"/>
    <col min="5" max="6" width="11.42578125" style="206"/>
    <col min="7" max="16384" width="11.5703125" style="206"/>
  </cols>
  <sheetData>
    <row r="2" spans="1:13">
      <c r="A2" s="1" t="str">
        <f>Resultatregnskap!A3</f>
        <v>Virksomhet: Universitetet i Oslo</v>
      </c>
    </row>
    <row r="4" spans="1:13" s="16" customFormat="1" ht="17.25" customHeight="1">
      <c r="A4" s="325" t="s">
        <v>1144</v>
      </c>
      <c r="B4" s="325"/>
      <c r="C4" s="441"/>
      <c r="D4" s="441"/>
    </row>
    <row r="5" spans="1:13" s="16" customFormat="1" ht="14.1" customHeight="1">
      <c r="A5" s="8" t="s">
        <v>6</v>
      </c>
      <c r="B5" s="90"/>
      <c r="C5" s="7"/>
      <c r="D5" s="7"/>
    </row>
    <row r="6" spans="1:13" s="16" customFormat="1" ht="14.1" customHeight="1">
      <c r="A6" s="7"/>
      <c r="B6" s="370">
        <f>'Balanse - eiendeler'!C6</f>
        <v>45657</v>
      </c>
      <c r="C6" s="374">
        <f>'Balanse - eiendeler'!D6</f>
        <v>45291</v>
      </c>
      <c r="D6" s="475" t="s">
        <v>8</v>
      </c>
    </row>
    <row r="7" spans="1:13" s="16" customFormat="1" ht="16.5" customHeight="1">
      <c r="A7" s="7" t="s">
        <v>1145</v>
      </c>
      <c r="B7" s="378">
        <v>3007999.8230699999</v>
      </c>
      <c r="C7" s="378">
        <v>2986197.8311199998</v>
      </c>
      <c r="D7" s="440" t="s">
        <v>1146</v>
      </c>
      <c r="E7" s="204"/>
      <c r="F7" s="8"/>
      <c r="M7" s="948"/>
    </row>
    <row r="8" spans="1:13" s="16" customFormat="1" ht="18.75" customHeight="1">
      <c r="A8" s="7" t="s">
        <v>1147</v>
      </c>
      <c r="B8" s="378">
        <v>101354.60236999999</v>
      </c>
      <c r="C8" s="378">
        <v>116333.41581999999</v>
      </c>
      <c r="D8" s="440" t="s">
        <v>1148</v>
      </c>
    </row>
    <row r="9" spans="1:13" s="16" customFormat="1" ht="16.5" customHeight="1">
      <c r="A9" s="7" t="s">
        <v>1149</v>
      </c>
      <c r="B9" s="378">
        <v>176446.80256000004</v>
      </c>
      <c r="C9" s="378">
        <v>153494.59223000001</v>
      </c>
      <c r="D9" s="440" t="s">
        <v>1150</v>
      </c>
      <c r="E9" s="948"/>
      <c r="M9" s="948"/>
    </row>
    <row r="10" spans="1:13" s="16" customFormat="1" ht="20.25" customHeight="1">
      <c r="A10" s="7" t="s">
        <v>1151</v>
      </c>
      <c r="B10" s="378">
        <v>47.629579999999997</v>
      </c>
      <c r="C10" s="378">
        <v>119.19465000000001</v>
      </c>
      <c r="D10" s="440" t="s">
        <v>1152</v>
      </c>
      <c r="E10" s="948"/>
      <c r="G10" s="326"/>
      <c r="M10" s="948"/>
    </row>
    <row r="11" spans="1:13" s="16" customFormat="1" ht="14.1" customHeight="1">
      <c r="A11" s="806" t="s">
        <v>1153</v>
      </c>
      <c r="B11" s="826">
        <f>SUM(B7:B10)</f>
        <v>3285848.8575800001</v>
      </c>
      <c r="C11" s="827">
        <f>SUM(C7:C10)</f>
        <v>3256145.03382</v>
      </c>
      <c r="D11" s="831" t="s">
        <v>1154</v>
      </c>
      <c r="G11" s="326"/>
    </row>
    <row r="12" spans="1:13" s="16" customFormat="1" ht="14.1" customHeight="1">
      <c r="D12" s="7"/>
      <c r="G12" s="326"/>
    </row>
    <row r="13" spans="1:13" s="16" customFormat="1" ht="14.1" customHeight="1">
      <c r="A13" s="8" t="s">
        <v>1155</v>
      </c>
      <c r="D13" s="7"/>
      <c r="G13" s="326"/>
    </row>
    <row r="14" spans="1:13" s="16" customFormat="1" ht="14.1" customHeight="1">
      <c r="A14" s="1124" t="s">
        <v>1156</v>
      </c>
      <c r="B14" s="1124"/>
      <c r="C14" s="1124"/>
      <c r="D14" s="1124"/>
    </row>
    <row r="15" spans="1:13" s="16" customFormat="1" ht="14.1" customHeight="1">
      <c r="A15" s="1124" t="s">
        <v>1157</v>
      </c>
      <c r="B15" s="1124"/>
      <c r="C15" s="1124"/>
      <c r="D15" s="1124"/>
    </row>
    <row r="16" spans="1:13" s="16" customFormat="1" ht="14.1" customHeight="1">
      <c r="D16" s="7"/>
    </row>
    <row r="17" spans="1:9" s="16" customFormat="1" ht="14.1" customHeight="1">
      <c r="A17" s="325" t="s">
        <v>1158</v>
      </c>
      <c r="B17" s="441"/>
      <c r="C17" s="441"/>
      <c r="D17" s="441"/>
    </row>
    <row r="18" spans="1:9" s="16" customFormat="1" ht="14.1" customHeight="1">
      <c r="A18" s="8" t="s">
        <v>6</v>
      </c>
      <c r="B18" s="7"/>
      <c r="D18" s="7"/>
    </row>
    <row r="19" spans="1:9" s="16" customFormat="1" ht="14.1" customHeight="1">
      <c r="A19" s="381"/>
      <c r="B19" s="370">
        <f>B6</f>
        <v>45657</v>
      </c>
      <c r="C19" s="374">
        <f>C6</f>
        <v>45291</v>
      </c>
      <c r="D19" s="475" t="s">
        <v>8</v>
      </c>
    </row>
    <row r="20" spans="1:9" s="16" customFormat="1" ht="16.5" customHeight="1">
      <c r="A20" s="7" t="s">
        <v>1159</v>
      </c>
      <c r="B20" s="448">
        <v>27438</v>
      </c>
      <c r="C20" s="448">
        <v>18255</v>
      </c>
      <c r="D20" s="440" t="s">
        <v>1160</v>
      </c>
    </row>
    <row r="21" spans="1:9" s="16" customFormat="1" ht="16.5" customHeight="1">
      <c r="A21" s="7" t="s">
        <v>1161</v>
      </c>
      <c r="B21" s="448">
        <v>0</v>
      </c>
      <c r="C21" s="448">
        <v>0</v>
      </c>
      <c r="D21" s="440" t="s">
        <v>1162</v>
      </c>
      <c r="E21" s="948"/>
      <c r="I21" s="948"/>
    </row>
    <row r="22" spans="1:9" s="16" customFormat="1" ht="16.5" customHeight="1">
      <c r="A22" s="7" t="s">
        <v>1163</v>
      </c>
      <c r="B22" s="448">
        <v>139617</v>
      </c>
      <c r="C22" s="448">
        <v>137559</v>
      </c>
      <c r="D22" s="440" t="s">
        <v>1164</v>
      </c>
    </row>
    <row r="23" spans="1:9" s="16" customFormat="1" ht="16.5" customHeight="1">
      <c r="A23" s="7" t="s">
        <v>1165</v>
      </c>
      <c r="B23" s="448">
        <v>91814</v>
      </c>
      <c r="C23" s="448">
        <v>0</v>
      </c>
      <c r="D23" s="440" t="s">
        <v>1166</v>
      </c>
    </row>
    <row r="24" spans="1:9" s="16" customFormat="1" ht="16.5" customHeight="1">
      <c r="A24" s="7" t="s">
        <v>1167</v>
      </c>
      <c r="B24" s="448">
        <v>76790</v>
      </c>
      <c r="C24" s="448">
        <v>75977</v>
      </c>
      <c r="D24" s="440" t="s">
        <v>1168</v>
      </c>
    </row>
    <row r="25" spans="1:9" s="16" customFormat="1" ht="16.5" customHeight="1">
      <c r="A25" s="7" t="s">
        <v>1169</v>
      </c>
      <c r="B25" s="448">
        <v>280867</v>
      </c>
      <c r="C25" s="448">
        <v>163352</v>
      </c>
      <c r="D25" s="440" t="s">
        <v>1170</v>
      </c>
      <c r="E25" s="948"/>
      <c r="I25" s="948"/>
    </row>
    <row r="26" spans="1:9" s="16" customFormat="1" ht="16.5" customHeight="1">
      <c r="A26" s="7" t="s">
        <v>190</v>
      </c>
      <c r="B26" s="448">
        <v>21249</v>
      </c>
      <c r="C26" s="448">
        <v>12050</v>
      </c>
      <c r="D26" s="440" t="s">
        <v>1171</v>
      </c>
    </row>
    <row r="27" spans="1:9" s="16" customFormat="1" ht="16.5" customHeight="1">
      <c r="A27" s="7" t="s">
        <v>1172</v>
      </c>
      <c r="B27" s="448">
        <v>-0.4</v>
      </c>
      <c r="C27" s="448">
        <v>0</v>
      </c>
      <c r="D27" s="440" t="s">
        <v>1173</v>
      </c>
      <c r="E27" s="948"/>
      <c r="I27" s="948"/>
    </row>
    <row r="28" spans="1:9" s="16" customFormat="1" ht="16.5" customHeight="1">
      <c r="A28" s="839" t="s">
        <v>1174</v>
      </c>
      <c r="B28" s="1020">
        <f>SUM(B20:B27)</f>
        <v>637774.6</v>
      </c>
      <c r="C28" s="833">
        <f>SUM(C20:C27)</f>
        <v>407193</v>
      </c>
      <c r="D28" s="831" t="s">
        <v>1175</v>
      </c>
    </row>
    <row r="29" spans="1:9" s="16" customFormat="1" ht="14.1" customHeight="1">
      <c r="D29" s="7"/>
    </row>
    <row r="30" spans="1:9" s="16" customFormat="1" ht="14.1" customHeight="1">
      <c r="D30" s="7"/>
    </row>
    <row r="31" spans="1:9" s="16" customFormat="1" ht="14.1" customHeight="1">
      <c r="D31" s="7"/>
    </row>
    <row r="32" spans="1:9" s="7" customFormat="1" ht="14.1" customHeight="1">
      <c r="A32" s="7" t="s">
        <v>1176</v>
      </c>
      <c r="B32" s="1048">
        <v>45657</v>
      </c>
      <c r="C32" s="1041">
        <v>45291</v>
      </c>
    </row>
    <row r="33" spans="1:4" s="7" customFormat="1" ht="14.1" customHeight="1">
      <c r="A33" s="7" t="s">
        <v>1177</v>
      </c>
      <c r="B33" s="478">
        <v>50000</v>
      </c>
      <c r="C33" s="7">
        <v>0</v>
      </c>
    </row>
    <row r="34" spans="1:4" s="7" customFormat="1" ht="14.1" customHeight="1">
      <c r="A34" s="7" t="s">
        <v>1178</v>
      </c>
      <c r="B34" s="478">
        <v>92247</v>
      </c>
      <c r="C34" s="270">
        <v>55794</v>
      </c>
    </row>
    <row r="35" spans="1:4" s="7" customFormat="1" ht="14.1" customHeight="1">
      <c r="A35" s="7" t="s">
        <v>1109</v>
      </c>
      <c r="B35" s="478">
        <v>9430</v>
      </c>
      <c r="C35" s="270">
        <v>16175</v>
      </c>
    </row>
    <row r="36" spans="1:4" s="7" customFormat="1" ht="14.1" customHeight="1">
      <c r="A36" s="7" t="s">
        <v>524</v>
      </c>
      <c r="B36" s="1040">
        <v>129190</v>
      </c>
      <c r="C36" s="270">
        <v>91383</v>
      </c>
    </row>
    <row r="37" spans="1:4" s="7" customFormat="1" ht="14.1" customHeight="1">
      <c r="A37" s="1042" t="s">
        <v>1174</v>
      </c>
      <c r="B37" s="1043">
        <f>SUM(B33:B36)</f>
        <v>280867</v>
      </c>
      <c r="C37" s="1043">
        <f>SUM(C33:C36)</f>
        <v>163352</v>
      </c>
    </row>
    <row r="38" spans="1:4" s="16" customFormat="1" ht="14.1" customHeight="1">
      <c r="D38" s="7"/>
    </row>
    <row r="39" spans="1:4" s="16" customFormat="1" ht="14.1" customHeight="1">
      <c r="D39" s="7"/>
    </row>
    <row r="40" spans="1:4" s="16" customFormat="1" ht="14.1" customHeight="1">
      <c r="A40" s="1082" t="s">
        <v>1179</v>
      </c>
      <c r="B40" s="1082"/>
      <c r="C40" s="1082"/>
      <c r="D40" s="1082"/>
    </row>
    <row r="41" spans="1:4" s="16" customFormat="1" ht="14.1" customHeight="1">
      <c r="A41" s="1082" t="s">
        <v>1180</v>
      </c>
      <c r="B41" s="1082"/>
      <c r="C41" s="1082"/>
      <c r="D41" s="1082"/>
    </row>
    <row r="42" spans="1:4" s="16" customFormat="1" ht="18" customHeight="1">
      <c r="A42" s="1082"/>
      <c r="B42" s="1082"/>
      <c r="C42" s="1082"/>
      <c r="D42" s="1082"/>
    </row>
    <row r="44" spans="1:4">
      <c r="A44" s="1078" t="s">
        <v>1181</v>
      </c>
      <c r="B44" s="1078"/>
      <c r="C44" s="1078"/>
      <c r="D44" s="7"/>
    </row>
    <row r="45" spans="1:4" ht="12.75">
      <c r="A45" s="1127" t="s">
        <v>1182</v>
      </c>
      <c r="B45" s="1127"/>
      <c r="C45" s="1127"/>
      <c r="D45" s="1127"/>
    </row>
    <row r="47" spans="1:4" ht="14.25" customHeight="1">
      <c r="A47" s="1125" t="s">
        <v>1183</v>
      </c>
      <c r="B47" s="1126"/>
      <c r="C47" s="1126"/>
      <c r="D47" s="1126"/>
    </row>
    <row r="48" spans="1:4" ht="14.25" customHeight="1">
      <c r="A48" s="1126"/>
      <c r="B48" s="1126"/>
      <c r="C48" s="1126"/>
      <c r="D48" s="1126"/>
    </row>
    <row r="49" spans="1:4" ht="14.25" customHeight="1">
      <c r="A49" s="1126"/>
      <c r="B49" s="1126"/>
      <c r="C49" s="1126"/>
      <c r="D49" s="1126"/>
    </row>
    <row r="50" spans="1:4" ht="23.25" customHeight="1">
      <c r="A50" s="1126"/>
      <c r="B50" s="1126"/>
      <c r="C50" s="1126"/>
      <c r="D50" s="1126"/>
    </row>
  </sheetData>
  <mergeCells count="7">
    <mergeCell ref="A14:D14"/>
    <mergeCell ref="A15:D15"/>
    <mergeCell ref="A47:D50"/>
    <mergeCell ref="A44:C44"/>
    <mergeCell ref="A45:D45"/>
    <mergeCell ref="A40:D40"/>
    <mergeCell ref="A41:D42"/>
  </mergeCells>
  <pageMargins left="0.51181102362204722" right="0.51181102362204722" top="0.74803149606299213" bottom="0.74803149606299213" header="0.31496062992125984" footer="0.31496062992125984"/>
  <pageSetup paperSize="9" scale="9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BF207-5B85-499D-8B45-FA94782C3BE1}">
  <dimension ref="A1:L12"/>
  <sheetViews>
    <sheetView zoomScaleNormal="100" workbookViewId="0">
      <selection activeCell="A7" sqref="A7"/>
    </sheetView>
  </sheetViews>
  <sheetFormatPr baseColWidth="10" defaultColWidth="11.5703125" defaultRowHeight="12.75"/>
  <cols>
    <col min="1" max="1" width="45.85546875" style="206" customWidth="1"/>
    <col min="2" max="16384" width="11.5703125" style="206"/>
  </cols>
  <sheetData>
    <row r="1" spans="1:12">
      <c r="A1" s="16"/>
      <c r="B1" s="16"/>
      <c r="C1" s="16"/>
      <c r="D1" s="16"/>
    </row>
    <row r="2" spans="1:12">
      <c r="A2" s="1" t="str">
        <f>Resultatregnskap!A3</f>
        <v>Virksomhet: Universitetet i Oslo</v>
      </c>
      <c r="B2" s="16"/>
      <c r="C2" s="16"/>
      <c r="D2" s="16"/>
    </row>
    <row r="3" spans="1:12">
      <c r="A3" s="16"/>
      <c r="B3" s="16"/>
      <c r="C3" s="16"/>
      <c r="D3" s="16"/>
    </row>
    <row r="4" spans="1:12" ht="15">
      <c r="A4" s="325" t="s">
        <v>1184</v>
      </c>
      <c r="B4" s="441"/>
      <c r="C4" s="441"/>
      <c r="D4" s="441"/>
    </row>
    <row r="5" spans="1:12" ht="14.25">
      <c r="A5" s="8" t="s">
        <v>6</v>
      </c>
      <c r="B5" s="7"/>
      <c r="C5" s="16"/>
      <c r="D5" s="16"/>
    </row>
    <row r="6" spans="1:12" ht="15">
      <c r="A6" s="381"/>
      <c r="B6" s="370">
        <f>'Balanse - Gjeld og kapital'!C5</f>
        <v>45657</v>
      </c>
      <c r="C6" s="374">
        <f>'Balanse - Gjeld og kapital'!D5</f>
        <v>45291</v>
      </c>
      <c r="D6" s="439" t="s">
        <v>8</v>
      </c>
    </row>
    <row r="7" spans="1:12" ht="14.25">
      <c r="A7" s="7" t="s">
        <v>1060</v>
      </c>
      <c r="B7" s="448">
        <v>129971</v>
      </c>
      <c r="C7" s="448">
        <v>144252</v>
      </c>
      <c r="D7" s="440" t="s">
        <v>1185</v>
      </c>
      <c r="F7" s="335"/>
      <c r="L7" s="335"/>
    </row>
    <row r="8" spans="1:12" ht="14.25">
      <c r="A8" s="7" t="s">
        <v>1186</v>
      </c>
      <c r="B8" s="448">
        <v>-4</v>
      </c>
      <c r="C8" s="448">
        <v>-352</v>
      </c>
      <c r="D8" s="440" t="s">
        <v>1187</v>
      </c>
      <c r="F8" s="335"/>
    </row>
    <row r="9" spans="1:12" ht="16.5">
      <c r="A9" s="7" t="s">
        <v>1188</v>
      </c>
      <c r="B9" s="448">
        <v>0</v>
      </c>
      <c r="C9" s="448">
        <v>0</v>
      </c>
      <c r="D9" s="440" t="s">
        <v>1189</v>
      </c>
    </row>
    <row r="10" spans="1:12" ht="15">
      <c r="A10" s="839" t="s">
        <v>1190</v>
      </c>
      <c r="B10" s="832">
        <f>SUM(B7:B9)</f>
        <v>129967</v>
      </c>
      <c r="C10" s="833">
        <f>SUM(C7:C9)</f>
        <v>143900</v>
      </c>
      <c r="D10" s="831" t="s">
        <v>1191</v>
      </c>
    </row>
    <row r="11" spans="1:12">
      <c r="A11" s="16"/>
      <c r="B11" s="16"/>
      <c r="C11" s="16"/>
      <c r="D11" s="16"/>
    </row>
    <row r="12" spans="1:12">
      <c r="A12" s="16" t="s">
        <v>1192</v>
      </c>
    </row>
  </sheetData>
  <pageMargins left="0.70866141732283472" right="0.70866141732283472" top="0.78740157480314965" bottom="0.78740157480314965" header="0.31496062992125984" footer="0.31496062992125984"/>
  <pageSetup paperSize="9" scale="75" orientation="portrait" r:id="rId1"/>
  <headerFooter>
    <oddFooter>&amp;R&amp;D &amp;T</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Ark22"/>
  <dimension ref="A1:D65"/>
  <sheetViews>
    <sheetView topLeftCell="A31" workbookViewId="0">
      <selection activeCell="J60" sqref="J60"/>
    </sheetView>
  </sheetViews>
  <sheetFormatPr baseColWidth="10" defaultColWidth="11.5703125" defaultRowHeight="12.75"/>
  <cols>
    <col min="1" max="1" width="76.7109375" style="206" customWidth="1"/>
    <col min="2" max="16384" width="11.5703125" style="206"/>
  </cols>
  <sheetData>
    <row r="1" spans="1:4">
      <c r="A1" s="16"/>
      <c r="B1" s="16"/>
      <c r="C1" s="16"/>
      <c r="D1" s="16"/>
    </row>
    <row r="2" spans="1:4">
      <c r="A2" s="1" t="str">
        <f>Resultatregnskap!A3</f>
        <v>Virksomhet: Universitetet i Oslo</v>
      </c>
      <c r="B2" s="16"/>
      <c r="C2" s="16"/>
      <c r="D2" s="16"/>
    </row>
    <row r="3" spans="1:4">
      <c r="A3" s="777" t="s">
        <v>1193</v>
      </c>
      <c r="B3" s="16"/>
      <c r="C3" s="16"/>
      <c r="D3" s="16"/>
    </row>
    <row r="4" spans="1:4" ht="15">
      <c r="A4" s="325" t="s">
        <v>1194</v>
      </c>
      <c r="B4" s="441"/>
      <c r="C4" s="441"/>
      <c r="D4" s="441"/>
    </row>
    <row r="5" spans="1:4" ht="14.25">
      <c r="A5" s="8" t="s">
        <v>6</v>
      </c>
      <c r="B5" s="7"/>
      <c r="C5" s="16"/>
      <c r="D5" s="16"/>
    </row>
    <row r="6" spans="1:4" ht="15">
      <c r="A6" s="381"/>
      <c r="B6" s="370">
        <f>'Balanse - Gjeld og kapital'!C5</f>
        <v>45657</v>
      </c>
      <c r="C6" s="374">
        <f>'Balanse - Gjeld og kapital'!D5</f>
        <v>45291</v>
      </c>
      <c r="D6" s="439" t="s">
        <v>8</v>
      </c>
    </row>
    <row r="7" spans="1:4" ht="15">
      <c r="A7" s="543" t="s">
        <v>1195</v>
      </c>
      <c r="B7" s="544"/>
      <c r="C7" s="545"/>
      <c r="D7" s="547"/>
    </row>
    <row r="8" spans="1:4" ht="14.25">
      <c r="A8" s="7" t="s">
        <v>1196</v>
      </c>
      <c r="B8" s="448">
        <v>1927</v>
      </c>
      <c r="C8" s="448">
        <v>2972</v>
      </c>
      <c r="D8" s="440" t="s">
        <v>1197</v>
      </c>
    </row>
    <row r="9" spans="1:4" ht="14.25">
      <c r="A9" s="7" t="s">
        <v>1198</v>
      </c>
      <c r="B9" s="448">
        <v>1826</v>
      </c>
      <c r="C9" s="448">
        <v>1675</v>
      </c>
      <c r="D9" s="440" t="s">
        <v>1197</v>
      </c>
    </row>
    <row r="10" spans="1:4" ht="14.25">
      <c r="A10" s="7" t="s">
        <v>1199</v>
      </c>
      <c r="B10" s="448">
        <v>1374</v>
      </c>
      <c r="C10" s="448">
        <v>0</v>
      </c>
      <c r="D10" s="440" t="s">
        <v>1197</v>
      </c>
    </row>
    <row r="11" spans="1:4" ht="14.25">
      <c r="A11" s="7" t="s">
        <v>1200</v>
      </c>
      <c r="B11" s="448">
        <v>1368</v>
      </c>
      <c r="C11" s="448">
        <v>0</v>
      </c>
      <c r="D11" s="440" t="s">
        <v>1197</v>
      </c>
    </row>
    <row r="12" spans="1:4" ht="14.25">
      <c r="A12" s="7" t="s">
        <v>1201</v>
      </c>
      <c r="B12" s="448">
        <v>1318</v>
      </c>
      <c r="C12" s="448">
        <v>0</v>
      </c>
      <c r="D12" s="440" t="s">
        <v>1197</v>
      </c>
    </row>
    <row r="13" spans="1:4" ht="14.25">
      <c r="A13" s="7" t="s">
        <v>1202</v>
      </c>
      <c r="B13" s="448">
        <v>27425</v>
      </c>
      <c r="C13" s="448">
        <v>36271</v>
      </c>
      <c r="D13" s="440" t="s">
        <v>1203</v>
      </c>
    </row>
    <row r="14" spans="1:4" ht="14.25">
      <c r="A14" s="881" t="s">
        <v>1204</v>
      </c>
      <c r="B14" s="833">
        <f>SUBTOTAL(9,B8:B13)</f>
        <v>35238</v>
      </c>
      <c r="C14" s="833">
        <f>SUBTOTAL(9,C8:C13)</f>
        <v>40918</v>
      </c>
      <c r="D14" s="831" t="s">
        <v>1205</v>
      </c>
    </row>
    <row r="15" spans="1:4" ht="14.25">
      <c r="A15" s="7"/>
      <c r="B15" s="448"/>
      <c r="C15" s="448"/>
      <c r="D15" s="440"/>
    </row>
    <row r="16" spans="1:4" ht="14.25">
      <c r="A16" s="949" t="s">
        <v>1206</v>
      </c>
      <c r="B16" s="448"/>
      <c r="C16" s="448"/>
      <c r="D16" s="440"/>
    </row>
    <row r="17" spans="1:4" ht="15">
      <c r="A17" s="984" t="s">
        <v>1198</v>
      </c>
      <c r="B17" s="448">
        <v>39382</v>
      </c>
      <c r="C17" s="448">
        <v>12073.82</v>
      </c>
      <c r="D17" s="440" t="s">
        <v>1207</v>
      </c>
    </row>
    <row r="18" spans="1:4" ht="15">
      <c r="A18" s="984" t="s">
        <v>1208</v>
      </c>
      <c r="B18" s="448">
        <v>31384</v>
      </c>
      <c r="C18" s="448">
        <v>26363.45</v>
      </c>
      <c r="D18" s="440" t="s">
        <v>1207</v>
      </c>
    </row>
    <row r="19" spans="1:4" ht="15">
      <c r="A19" s="984" t="s">
        <v>1209</v>
      </c>
      <c r="B19" s="448">
        <v>18589</v>
      </c>
      <c r="C19" s="448">
        <v>13548.48</v>
      </c>
      <c r="D19" s="440" t="s">
        <v>1207</v>
      </c>
    </row>
    <row r="20" spans="1:4" ht="15">
      <c r="A20" s="984" t="s">
        <v>1210</v>
      </c>
      <c r="B20" s="448">
        <v>11400</v>
      </c>
      <c r="C20" s="448">
        <v>5262.11</v>
      </c>
      <c r="D20" s="440" t="s">
        <v>1207</v>
      </c>
    </row>
    <row r="21" spans="1:4" ht="15">
      <c r="A21" s="984" t="s">
        <v>1211</v>
      </c>
      <c r="B21" s="448">
        <v>10033</v>
      </c>
      <c r="C21" s="448">
        <v>9306.41</v>
      </c>
      <c r="D21" s="440" t="s">
        <v>1207</v>
      </c>
    </row>
    <row r="22" spans="1:4" ht="14.25">
      <c r="A22" s="7" t="s">
        <v>1202</v>
      </c>
      <c r="B22" s="448">
        <v>107485</v>
      </c>
      <c r="C22" s="448">
        <v>116595.48</v>
      </c>
      <c r="D22" s="440" t="s">
        <v>1212</v>
      </c>
    </row>
    <row r="23" spans="1:4" ht="14.25">
      <c r="A23" s="881" t="s">
        <v>1213</v>
      </c>
      <c r="B23" s="833">
        <f>SUBTOTAL(9,B17:B22)</f>
        <v>218273</v>
      </c>
      <c r="C23" s="833">
        <f>SUBTOTAL(9,C17:C22)</f>
        <v>183149.75</v>
      </c>
      <c r="D23" s="831" t="s">
        <v>1214</v>
      </c>
    </row>
    <row r="24" spans="1:4" ht="14.25">
      <c r="A24" s="7"/>
      <c r="B24" s="448"/>
      <c r="C24" s="448"/>
      <c r="D24" s="440"/>
    </row>
    <row r="25" spans="1:4" ht="14.25">
      <c r="A25" s="949" t="s">
        <v>1215</v>
      </c>
      <c r="B25" s="448"/>
      <c r="C25" s="448"/>
      <c r="D25" s="440"/>
    </row>
    <row r="26" spans="1:4" ht="15">
      <c r="A26" s="984" t="s">
        <v>1216</v>
      </c>
      <c r="B26" s="448">
        <v>889</v>
      </c>
      <c r="C26" s="448">
        <v>0</v>
      </c>
      <c r="D26" s="440" t="s">
        <v>1217</v>
      </c>
    </row>
    <row r="27" spans="1:4" ht="14.25">
      <c r="A27" s="7" t="s">
        <v>1218</v>
      </c>
      <c r="B27" s="448">
        <v>0</v>
      </c>
      <c r="C27" s="448">
        <v>0</v>
      </c>
      <c r="D27" s="440" t="s">
        <v>1217</v>
      </c>
    </row>
    <row r="28" spans="1:4" ht="14.25">
      <c r="A28" s="7" t="s">
        <v>1219</v>
      </c>
      <c r="B28" s="448">
        <v>0</v>
      </c>
      <c r="C28" s="448">
        <v>0</v>
      </c>
      <c r="D28" s="440" t="s">
        <v>1217</v>
      </c>
    </row>
    <row r="29" spans="1:4" ht="14.25">
      <c r="A29" s="7" t="s">
        <v>1202</v>
      </c>
      <c r="B29" s="448">
        <v>0</v>
      </c>
      <c r="C29" s="448">
        <v>0</v>
      </c>
      <c r="D29" s="440" t="s">
        <v>1220</v>
      </c>
    </row>
    <row r="30" spans="1:4" ht="14.25">
      <c r="A30" s="881" t="s">
        <v>1221</v>
      </c>
      <c r="B30" s="833">
        <f>SUBTOTAL(9,B26:B29)</f>
        <v>889</v>
      </c>
      <c r="C30" s="833">
        <f>SUBTOTAL(9,C26:C29)</f>
        <v>0</v>
      </c>
      <c r="D30" s="831" t="s">
        <v>1222</v>
      </c>
    </row>
    <row r="31" spans="1:4" ht="14.25">
      <c r="A31" s="7"/>
      <c r="B31" s="448"/>
      <c r="C31" s="448"/>
      <c r="D31" s="440"/>
    </row>
    <row r="32" spans="1:4" ht="16.5">
      <c r="A32" s="949" t="s">
        <v>1223</v>
      </c>
      <c r="B32" s="448"/>
      <c r="C32" s="448"/>
      <c r="D32" s="440"/>
    </row>
    <row r="33" spans="1:4" ht="14.25">
      <c r="A33" s="7" t="s">
        <v>1224</v>
      </c>
      <c r="B33" s="448">
        <v>8175</v>
      </c>
      <c r="C33" s="448">
        <v>0</v>
      </c>
      <c r="D33" s="440" t="s">
        <v>1225</v>
      </c>
    </row>
    <row r="34" spans="1:4" ht="14.25">
      <c r="A34" s="7" t="s">
        <v>1208</v>
      </c>
      <c r="B34" s="448">
        <v>1962</v>
      </c>
      <c r="C34" s="448">
        <v>6781</v>
      </c>
      <c r="D34" s="440" t="s">
        <v>1225</v>
      </c>
    </row>
    <row r="35" spans="1:4" ht="14.25">
      <c r="A35" s="7" t="s">
        <v>1226</v>
      </c>
      <c r="B35" s="448">
        <v>1864</v>
      </c>
      <c r="C35" s="448">
        <v>0</v>
      </c>
      <c r="D35" s="440" t="s">
        <v>1225</v>
      </c>
    </row>
    <row r="36" spans="1:4" ht="14.25">
      <c r="A36" s="7" t="s">
        <v>1227</v>
      </c>
      <c r="B36" s="448">
        <v>1552</v>
      </c>
      <c r="C36" s="448">
        <v>0</v>
      </c>
      <c r="D36" s="440" t="s">
        <v>1225</v>
      </c>
    </row>
    <row r="37" spans="1:4" ht="14.25">
      <c r="A37" s="7" t="s">
        <v>1228</v>
      </c>
      <c r="B37" s="448">
        <v>1514</v>
      </c>
      <c r="C37" s="448">
        <v>0</v>
      </c>
      <c r="D37" s="440" t="s">
        <v>1225</v>
      </c>
    </row>
    <row r="38" spans="1:4" ht="14.25">
      <c r="A38" s="7" t="s">
        <v>1202</v>
      </c>
      <c r="B38" s="448">
        <v>12716</v>
      </c>
      <c r="C38" s="448">
        <v>18425</v>
      </c>
      <c r="D38" s="440" t="s">
        <v>1229</v>
      </c>
    </row>
    <row r="39" spans="1:4" ht="14.25">
      <c r="A39" s="881" t="s">
        <v>1230</v>
      </c>
      <c r="B39" s="833">
        <f>SUBTOTAL(9,B33:B38)</f>
        <v>27783</v>
      </c>
      <c r="C39" s="833">
        <f>SUBTOTAL(9,C33:C38)</f>
        <v>25206</v>
      </c>
      <c r="D39" s="831" t="s">
        <v>1231</v>
      </c>
    </row>
    <row r="40" spans="1:4" ht="14.25">
      <c r="A40" s="7"/>
      <c r="B40" s="448"/>
      <c r="C40" s="448"/>
      <c r="D40" s="440"/>
    </row>
    <row r="41" spans="1:4" ht="14.25">
      <c r="A41" s="949" t="s">
        <v>1232</v>
      </c>
      <c r="B41" s="448"/>
      <c r="C41" s="448"/>
      <c r="D41" s="440"/>
    </row>
    <row r="42" spans="1:4" ht="14.25">
      <c r="A42" s="7" t="s">
        <v>1208</v>
      </c>
      <c r="B42" s="448">
        <v>12355</v>
      </c>
      <c r="C42" s="448">
        <v>20730</v>
      </c>
      <c r="D42" s="440" t="s">
        <v>1233</v>
      </c>
    </row>
    <row r="43" spans="1:4" ht="14.25">
      <c r="A43" s="7" t="s">
        <v>1234</v>
      </c>
      <c r="B43" s="448">
        <v>10978</v>
      </c>
      <c r="C43" s="448">
        <v>0</v>
      </c>
      <c r="D43" s="440" t="s">
        <v>1233</v>
      </c>
    </row>
    <row r="44" spans="1:4" ht="14.25">
      <c r="A44" s="7" t="s">
        <v>1235</v>
      </c>
      <c r="B44" s="448">
        <v>9692</v>
      </c>
      <c r="C44" s="448">
        <v>0</v>
      </c>
      <c r="D44" s="440" t="s">
        <v>1233</v>
      </c>
    </row>
    <row r="45" spans="1:4" ht="14.25">
      <c r="A45" s="7" t="s">
        <v>1224</v>
      </c>
      <c r="B45" s="448">
        <v>7106</v>
      </c>
      <c r="C45" s="448">
        <v>0</v>
      </c>
      <c r="D45" s="440" t="s">
        <v>1233</v>
      </c>
    </row>
    <row r="46" spans="1:4" ht="14.25">
      <c r="A46" s="7" t="s">
        <v>1236</v>
      </c>
      <c r="B46" s="448">
        <v>5706</v>
      </c>
      <c r="C46" s="448">
        <v>0</v>
      </c>
      <c r="D46" s="440" t="s">
        <v>1233</v>
      </c>
    </row>
    <row r="47" spans="1:4" ht="14.25">
      <c r="A47" s="7" t="s">
        <v>1202</v>
      </c>
      <c r="B47" s="448">
        <v>123294</v>
      </c>
      <c r="C47" s="448">
        <v>132168</v>
      </c>
      <c r="D47" s="440" t="s">
        <v>1237</v>
      </c>
    </row>
    <row r="48" spans="1:4" ht="14.25">
      <c r="A48" s="881" t="s">
        <v>1238</v>
      </c>
      <c r="B48" s="833">
        <f>SUBTOTAL(9,B42:B47)</f>
        <v>169131</v>
      </c>
      <c r="C48" s="833">
        <f>SUBTOTAL(9,C42:C47)</f>
        <v>152898</v>
      </c>
      <c r="D48" s="831" t="s">
        <v>1239</v>
      </c>
    </row>
    <row r="49" spans="1:4" ht="14.25">
      <c r="A49" s="949"/>
      <c r="B49" s="448"/>
      <c r="C49" s="448"/>
      <c r="D49" s="440"/>
    </row>
    <row r="50" spans="1:4" ht="14.25">
      <c r="A50" s="949" t="s">
        <v>1240</v>
      </c>
      <c r="B50" s="448"/>
      <c r="C50" s="448"/>
      <c r="D50" s="440"/>
    </row>
    <row r="51" spans="1:4" ht="14.25">
      <c r="A51" s="7" t="s">
        <v>1241</v>
      </c>
      <c r="B51" s="448">
        <v>13075</v>
      </c>
      <c r="C51" s="448">
        <v>0</v>
      </c>
      <c r="D51" s="440" t="s">
        <v>1242</v>
      </c>
    </row>
    <row r="52" spans="1:4" ht="14.25">
      <c r="A52" s="7" t="s">
        <v>1243</v>
      </c>
      <c r="B52" s="448">
        <v>6940</v>
      </c>
      <c r="C52" s="448">
        <v>0</v>
      </c>
      <c r="D52" s="440" t="s">
        <v>1242</v>
      </c>
    </row>
    <row r="53" spans="1:4" ht="14.25">
      <c r="A53" s="7" t="s">
        <v>1244</v>
      </c>
      <c r="B53" s="448">
        <v>1949</v>
      </c>
      <c r="C53" s="448">
        <v>0</v>
      </c>
      <c r="D53" s="440" t="s">
        <v>1242</v>
      </c>
    </row>
    <row r="54" spans="1:4" ht="14.25">
      <c r="A54" s="7" t="s">
        <v>1245</v>
      </c>
      <c r="B54" s="448">
        <v>1755</v>
      </c>
      <c r="C54" s="448">
        <v>0</v>
      </c>
      <c r="D54" s="440" t="s">
        <v>1242</v>
      </c>
    </row>
    <row r="55" spans="1:4" ht="14.25">
      <c r="A55" s="7" t="s">
        <v>1246</v>
      </c>
      <c r="B55" s="448">
        <v>1711</v>
      </c>
      <c r="C55" s="448">
        <v>8644</v>
      </c>
      <c r="D55" s="440" t="s">
        <v>1242</v>
      </c>
    </row>
    <row r="56" spans="1:4" ht="14.25">
      <c r="A56" s="7" t="s">
        <v>1202</v>
      </c>
      <c r="B56" s="448">
        <v>5833</v>
      </c>
      <c r="C56" s="448">
        <v>39543</v>
      </c>
      <c r="D56" s="440" t="s">
        <v>1247</v>
      </c>
    </row>
    <row r="57" spans="1:4" ht="14.25">
      <c r="A57" s="881" t="s">
        <v>1248</v>
      </c>
      <c r="B57" s="833">
        <f>SUBTOTAL(9,B51:B56)</f>
        <v>31263</v>
      </c>
      <c r="C57" s="833">
        <f>SUBTOTAL(9,C51:C56)</f>
        <v>48187</v>
      </c>
      <c r="D57" s="831" t="s">
        <v>1249</v>
      </c>
    </row>
    <row r="58" spans="1:4" ht="14.25">
      <c r="A58" s="7"/>
      <c r="B58" s="448"/>
      <c r="C58" s="448"/>
      <c r="D58" s="440"/>
    </row>
    <row r="59" spans="1:4" ht="15">
      <c r="A59" s="857" t="s">
        <v>1250</v>
      </c>
      <c r="B59" s="832">
        <f>SUBTOTAL(9,B8:B58)</f>
        <v>482577</v>
      </c>
      <c r="C59" s="833">
        <f>SUBTOTAL(9,C8:C58)</f>
        <v>450358.75</v>
      </c>
      <c r="D59" s="831" t="s">
        <v>1251</v>
      </c>
    </row>
    <row r="60" spans="1:4">
      <c r="A60" s="16"/>
      <c r="B60" s="16"/>
      <c r="C60" s="16"/>
      <c r="D60" s="16"/>
    </row>
    <row r="61" spans="1:4">
      <c r="A61" s="1078" t="s">
        <v>1252</v>
      </c>
      <c r="B61" s="1078"/>
      <c r="C61" s="1078"/>
      <c r="D61" s="1078"/>
    </row>
    <row r="63" spans="1:4">
      <c r="A63" s="1128" t="s">
        <v>1253</v>
      </c>
      <c r="B63" s="1128"/>
      <c r="C63" s="1128"/>
      <c r="D63" s="1128"/>
    </row>
    <row r="64" spans="1:4">
      <c r="A64" s="1128"/>
      <c r="B64" s="1128"/>
      <c r="C64" s="1128"/>
      <c r="D64" s="1128"/>
    </row>
    <row r="65" spans="1:4">
      <c r="A65" s="546"/>
      <c r="B65" s="546"/>
      <c r="C65" s="546"/>
      <c r="D65" s="546"/>
    </row>
  </sheetData>
  <mergeCells count="2">
    <mergeCell ref="A61:D61"/>
    <mergeCell ref="A63:D64"/>
  </mergeCells>
  <pageMargins left="0.70866141732283472" right="0.70866141732283472" top="0.78740157480314965" bottom="0.78740157480314965" header="0.31496062992125984" footer="0.31496062992125984"/>
  <pageSetup paperSize="9" scale="75" orientation="portrait" r:id="rId1"/>
  <headerFooter>
    <oddFooter>&amp;R&amp;D &amp;T</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Ark23">
    <pageSetUpPr fitToPage="1"/>
  </sheetPr>
  <dimension ref="A1:N165"/>
  <sheetViews>
    <sheetView zoomScale="65" zoomScaleNormal="65" workbookViewId="0">
      <selection activeCell="P34" sqref="P34"/>
    </sheetView>
  </sheetViews>
  <sheetFormatPr baseColWidth="10" defaultColWidth="11.5703125" defaultRowHeight="12.75"/>
  <cols>
    <col min="1" max="1" width="17" customWidth="1"/>
    <col min="2" max="2" width="32.85546875" customWidth="1"/>
    <col min="3" max="3" width="15.5703125" customWidth="1"/>
    <col min="4" max="4" width="16" customWidth="1"/>
    <col min="5" max="5" width="21" customWidth="1"/>
    <col min="6" max="6" width="18.140625" customWidth="1"/>
    <col min="7" max="7" width="19.28515625" customWidth="1"/>
    <col min="8" max="8" width="18.140625" customWidth="1"/>
    <col min="9" max="9" width="13" customWidth="1"/>
    <col min="10" max="10" width="11.42578125" customWidth="1"/>
  </cols>
  <sheetData>
    <row r="1" spans="1:10">
      <c r="A1" s="1"/>
      <c r="B1" s="9"/>
      <c r="C1" s="9"/>
      <c r="D1" s="247"/>
      <c r="E1" s="9"/>
      <c r="F1" s="9"/>
      <c r="G1" s="9"/>
      <c r="H1" s="9"/>
      <c r="I1" s="9"/>
      <c r="J1" s="9"/>
    </row>
    <row r="2" spans="1:10">
      <c r="A2" s="1" t="str">
        <f>Resultatregnskap!A3</f>
        <v>Virksomhet: Universitetet i Oslo</v>
      </c>
      <c r="B2" s="9"/>
      <c r="C2" s="9"/>
      <c r="D2" s="247"/>
      <c r="E2" s="9"/>
      <c r="F2" s="9"/>
      <c r="G2" s="9"/>
      <c r="H2" s="9"/>
      <c r="I2" s="9"/>
      <c r="J2" s="9"/>
    </row>
    <row r="3" spans="1:10">
      <c r="A3" s="777" t="s">
        <v>1193</v>
      </c>
      <c r="B3" s="778"/>
      <c r="C3" s="778"/>
      <c r="D3" s="779"/>
      <c r="E3" s="778"/>
      <c r="F3" s="9"/>
      <c r="G3" s="9"/>
      <c r="H3" s="9"/>
      <c r="I3" s="9"/>
      <c r="J3" s="9"/>
    </row>
    <row r="4" spans="1:10" ht="15.75">
      <c r="A4" s="248" t="s">
        <v>1254</v>
      </c>
      <c r="B4" s="248"/>
      <c r="C4" s="248"/>
      <c r="D4" s="248"/>
      <c r="E4" s="248"/>
      <c r="F4" s="249"/>
      <c r="G4" s="249"/>
      <c r="H4" s="249"/>
      <c r="I4" s="250"/>
      <c r="J4" s="251"/>
    </row>
    <row r="5" spans="1:10" ht="15.75">
      <c r="A5" s="555" t="s">
        <v>6</v>
      </c>
      <c r="B5" s="252"/>
      <c r="C5" s="252"/>
      <c r="D5" s="252"/>
      <c r="E5" s="252"/>
      <c r="F5" s="253"/>
      <c r="G5" s="253"/>
      <c r="H5" s="253"/>
      <c r="I5" s="254"/>
      <c r="J5" s="255"/>
    </row>
    <row r="6" spans="1:10" ht="15.75">
      <c r="A6" s="256"/>
      <c r="B6" s="252"/>
      <c r="C6" s="252"/>
      <c r="D6" s="252"/>
      <c r="E6" s="252"/>
      <c r="F6" s="253"/>
      <c r="G6" s="253"/>
      <c r="H6" s="253"/>
      <c r="I6" s="254"/>
      <c r="J6" s="255"/>
    </row>
    <row r="7" spans="1:10" s="297" customFormat="1" ht="52.5" customHeight="1">
      <c r="A7" s="548" t="s">
        <v>1255</v>
      </c>
      <c r="B7" s="987" t="s">
        <v>1256</v>
      </c>
      <c r="C7" s="548" t="s">
        <v>1257</v>
      </c>
      <c r="D7" s="548" t="s">
        <v>1258</v>
      </c>
      <c r="E7" s="548" t="s">
        <v>1259</v>
      </c>
      <c r="F7" s="548" t="s">
        <v>1260</v>
      </c>
      <c r="G7" s="548" t="s">
        <v>1261</v>
      </c>
      <c r="H7" s="548" t="s">
        <v>610</v>
      </c>
      <c r="I7" s="548" t="s">
        <v>1262</v>
      </c>
      <c r="J7" s="549" t="s">
        <v>8</v>
      </c>
    </row>
    <row r="8" spans="1:10" ht="57">
      <c r="A8" s="988" t="s">
        <v>1263</v>
      </c>
      <c r="B8" s="988" t="s">
        <v>1264</v>
      </c>
      <c r="C8" s="985"/>
      <c r="D8" s="1046">
        <v>492.99669999999998</v>
      </c>
      <c r="E8" s="991"/>
      <c r="F8" s="991"/>
      <c r="G8" s="992"/>
      <c r="H8" s="551">
        <f>SUBTOTAL(9,C8:G8)</f>
        <v>492.99669999999998</v>
      </c>
      <c r="I8" s="550" t="s">
        <v>1265</v>
      </c>
      <c r="J8" s="552" t="s">
        <v>1266</v>
      </c>
    </row>
    <row r="9" spans="1:10" ht="28.5">
      <c r="A9" s="989" t="s">
        <v>1267</v>
      </c>
      <c r="B9" s="989" t="s">
        <v>1268</v>
      </c>
      <c r="C9" s="986"/>
      <c r="D9" s="1047">
        <v>834.84989999999993</v>
      </c>
      <c r="E9" s="993"/>
      <c r="F9" s="993"/>
      <c r="G9" s="994"/>
      <c r="H9" s="551">
        <f t="shared" ref="H9:H138" si="0">SUBTOTAL(9,C9:G9)</f>
        <v>834.84989999999993</v>
      </c>
      <c r="I9" s="550" t="s">
        <v>1265</v>
      </c>
      <c r="J9" s="552" t="s">
        <v>1266</v>
      </c>
    </row>
    <row r="10" spans="1:10" ht="28.5">
      <c r="A10" s="989" t="s">
        <v>1269</v>
      </c>
      <c r="B10" s="989" t="s">
        <v>1270</v>
      </c>
      <c r="C10" s="986"/>
      <c r="D10" s="1047">
        <v>855.56418000000008</v>
      </c>
      <c r="E10" s="993"/>
      <c r="F10" s="993"/>
      <c r="G10" s="994"/>
      <c r="H10" s="551">
        <f t="shared" si="0"/>
        <v>855.56418000000008</v>
      </c>
      <c r="I10" s="550" t="s">
        <v>1265</v>
      </c>
      <c r="J10" s="552" t="s">
        <v>1266</v>
      </c>
    </row>
    <row r="11" spans="1:10" ht="42.75">
      <c r="A11" s="989" t="s">
        <v>1271</v>
      </c>
      <c r="B11" s="989" t="s">
        <v>1272</v>
      </c>
      <c r="C11" s="986"/>
      <c r="D11" s="1047">
        <v>869.67616999999996</v>
      </c>
      <c r="E11" s="993"/>
      <c r="F11" s="993"/>
      <c r="G11" s="994"/>
      <c r="H11" s="551">
        <f t="shared" si="0"/>
        <v>869.67616999999996</v>
      </c>
      <c r="I11" s="550" t="s">
        <v>1265</v>
      </c>
      <c r="J11" s="552" t="s">
        <v>1266</v>
      </c>
    </row>
    <row r="12" spans="1:10" ht="42.75">
      <c r="A12" s="989" t="s">
        <v>1273</v>
      </c>
      <c r="B12" s="989" t="s">
        <v>1274</v>
      </c>
      <c r="C12" s="986"/>
      <c r="D12" s="1047">
        <v>830.97553000000005</v>
      </c>
      <c r="E12" s="993"/>
      <c r="F12" s="993"/>
      <c r="G12" s="994"/>
      <c r="H12" s="551">
        <f t="shared" si="0"/>
        <v>830.97553000000005</v>
      </c>
      <c r="I12" s="550" t="s">
        <v>1265</v>
      </c>
      <c r="J12" s="552" t="s">
        <v>1266</v>
      </c>
    </row>
    <row r="13" spans="1:10" ht="42.75">
      <c r="A13" s="989" t="s">
        <v>1275</v>
      </c>
      <c r="B13" s="989" t="s">
        <v>1276</v>
      </c>
      <c r="C13" s="986"/>
      <c r="D13" s="1047">
        <v>805.11034000000006</v>
      </c>
      <c r="E13" s="993"/>
      <c r="F13" s="993"/>
      <c r="G13" s="994"/>
      <c r="H13" s="551">
        <f t="shared" si="0"/>
        <v>805.11034000000006</v>
      </c>
      <c r="I13" s="550" t="s">
        <v>1265</v>
      </c>
      <c r="J13" s="552" t="s">
        <v>1266</v>
      </c>
    </row>
    <row r="14" spans="1:10" ht="28.5">
      <c r="A14" s="989" t="s">
        <v>1277</v>
      </c>
      <c r="B14" s="989" t="s">
        <v>1278</v>
      </c>
      <c r="C14" s="986"/>
      <c r="D14" s="1047">
        <v>831.00585999999998</v>
      </c>
      <c r="E14" s="993"/>
      <c r="F14" s="993"/>
      <c r="G14" s="994"/>
      <c r="H14" s="551">
        <f t="shared" si="0"/>
        <v>831.00585999999998</v>
      </c>
      <c r="I14" s="550" t="s">
        <v>1265</v>
      </c>
      <c r="J14" s="552" t="s">
        <v>1266</v>
      </c>
    </row>
    <row r="15" spans="1:10" ht="42.75">
      <c r="A15" s="989" t="s">
        <v>1279</v>
      </c>
      <c r="B15" s="989" t="s">
        <v>1280</v>
      </c>
      <c r="C15" s="986"/>
      <c r="D15" s="1047">
        <v>1025.1329000000001</v>
      </c>
      <c r="E15" s="993"/>
      <c r="F15" s="993"/>
      <c r="G15" s="994"/>
      <c r="H15" s="551">
        <f t="shared" si="0"/>
        <v>1025.1329000000001</v>
      </c>
      <c r="I15" s="550" t="s">
        <v>1265</v>
      </c>
      <c r="J15" s="552" t="s">
        <v>1266</v>
      </c>
    </row>
    <row r="16" spans="1:10" ht="14.25">
      <c r="A16" s="989" t="s">
        <v>1281</v>
      </c>
      <c r="B16" s="989" t="s">
        <v>1282</v>
      </c>
      <c r="C16" s="986"/>
      <c r="D16" s="1047">
        <v>280.06344000000001</v>
      </c>
      <c r="E16" s="993"/>
      <c r="F16" s="993"/>
      <c r="G16" s="994"/>
      <c r="H16" s="551">
        <f t="shared" si="0"/>
        <v>280.06344000000001</v>
      </c>
      <c r="I16" s="550" t="s">
        <v>1265</v>
      </c>
      <c r="J16" s="552" t="s">
        <v>1266</v>
      </c>
    </row>
    <row r="17" spans="1:10" ht="42.75">
      <c r="A17" s="989" t="s">
        <v>1283</v>
      </c>
      <c r="B17" s="989" t="s">
        <v>1284</v>
      </c>
      <c r="C17" s="986"/>
      <c r="D17" s="1047">
        <v>354.89949999999999</v>
      </c>
      <c r="E17" s="993"/>
      <c r="F17" s="993"/>
      <c r="G17" s="994"/>
      <c r="H17" s="551">
        <f t="shared" si="0"/>
        <v>354.89949999999999</v>
      </c>
      <c r="I17" s="550" t="s">
        <v>1265</v>
      </c>
      <c r="J17" s="552" t="s">
        <v>1266</v>
      </c>
    </row>
    <row r="18" spans="1:10" ht="28.5">
      <c r="A18" s="989" t="s">
        <v>1285</v>
      </c>
      <c r="B18" s="989" t="s">
        <v>1286</v>
      </c>
      <c r="C18" s="986"/>
      <c r="D18" s="1047">
        <v>3479.9371900000001</v>
      </c>
      <c r="E18" s="993"/>
      <c r="F18" s="993"/>
      <c r="G18" s="994"/>
      <c r="H18" s="551">
        <f t="shared" si="0"/>
        <v>3479.9371900000001</v>
      </c>
      <c r="I18" s="550" t="s">
        <v>1265</v>
      </c>
      <c r="J18" s="552" t="s">
        <v>1266</v>
      </c>
    </row>
    <row r="19" spans="1:10" ht="28.5">
      <c r="A19" s="989" t="s">
        <v>1287</v>
      </c>
      <c r="B19" s="989" t="s">
        <v>1288</v>
      </c>
      <c r="C19" s="986"/>
      <c r="D19" s="1047">
        <v>1153.44264</v>
      </c>
      <c r="E19" s="993"/>
      <c r="F19" s="993"/>
      <c r="G19" s="994"/>
      <c r="H19" s="551">
        <f t="shared" si="0"/>
        <v>1153.44264</v>
      </c>
      <c r="I19" s="550" t="s">
        <v>1265</v>
      </c>
      <c r="J19" s="552" t="s">
        <v>1266</v>
      </c>
    </row>
    <row r="20" spans="1:10" ht="75">
      <c r="A20" s="989" t="s">
        <v>1289</v>
      </c>
      <c r="B20" s="990" t="s">
        <v>1290</v>
      </c>
      <c r="C20" s="986"/>
      <c r="D20" s="1047">
        <v>494.97683000000001</v>
      </c>
      <c r="E20" s="993"/>
      <c r="F20" s="993"/>
      <c r="G20" s="994"/>
      <c r="H20" s="551">
        <f t="shared" si="0"/>
        <v>494.97683000000001</v>
      </c>
      <c r="I20" s="550" t="s">
        <v>1265</v>
      </c>
      <c r="J20" s="552" t="s">
        <v>1266</v>
      </c>
    </row>
    <row r="21" spans="1:10" ht="28.5">
      <c r="A21" s="989" t="s">
        <v>1291</v>
      </c>
      <c r="B21" s="988" t="s">
        <v>1292</v>
      </c>
      <c r="C21" s="986"/>
      <c r="D21" s="1047">
        <v>474.38565</v>
      </c>
      <c r="E21" s="993"/>
      <c r="F21" s="993"/>
      <c r="G21" s="994"/>
      <c r="H21" s="551">
        <f t="shared" si="0"/>
        <v>474.38565</v>
      </c>
      <c r="I21" s="550" t="s">
        <v>1265</v>
      </c>
      <c r="J21" s="552" t="s">
        <v>1266</v>
      </c>
    </row>
    <row r="22" spans="1:10" ht="57">
      <c r="A22" s="989" t="s">
        <v>1293</v>
      </c>
      <c r="B22" s="989" t="s">
        <v>1294</v>
      </c>
      <c r="C22" s="986"/>
      <c r="D22" s="1047">
        <v>398.88509999999997</v>
      </c>
      <c r="E22" s="993"/>
      <c r="F22" s="993"/>
      <c r="G22" s="994"/>
      <c r="H22" s="551">
        <f t="shared" si="0"/>
        <v>398.88509999999997</v>
      </c>
      <c r="I22" s="550" t="s">
        <v>1265</v>
      </c>
      <c r="J22" s="552" t="s">
        <v>1266</v>
      </c>
    </row>
    <row r="23" spans="1:10" ht="57">
      <c r="A23" s="989" t="s">
        <v>1295</v>
      </c>
      <c r="B23" s="989" t="s">
        <v>1296</v>
      </c>
      <c r="C23" s="986"/>
      <c r="D23" s="1047">
        <v>2672.64</v>
      </c>
      <c r="E23" s="993"/>
      <c r="F23" s="993"/>
      <c r="G23" s="994"/>
      <c r="H23" s="551">
        <f t="shared" si="0"/>
        <v>2672.64</v>
      </c>
      <c r="I23" s="550" t="s">
        <v>1265</v>
      </c>
      <c r="J23" s="552" t="s">
        <v>1266</v>
      </c>
    </row>
    <row r="24" spans="1:10" ht="42.75">
      <c r="A24" s="989" t="s">
        <v>1297</v>
      </c>
      <c r="B24" s="989" t="s">
        <v>1298</v>
      </c>
      <c r="C24" s="986"/>
      <c r="D24" s="1047">
        <v>1414.2114299999998</v>
      </c>
      <c r="E24" s="993"/>
      <c r="F24" s="993"/>
      <c r="G24" s="994"/>
      <c r="H24" s="551">
        <f t="shared" si="0"/>
        <v>1414.2114299999998</v>
      </c>
      <c r="I24" s="550" t="s">
        <v>1265</v>
      </c>
      <c r="J24" s="552" t="s">
        <v>1266</v>
      </c>
    </row>
    <row r="25" spans="1:10" ht="42.75">
      <c r="A25" s="989" t="s">
        <v>1299</v>
      </c>
      <c r="B25" s="989" t="s">
        <v>1300</v>
      </c>
      <c r="C25" s="986"/>
      <c r="D25" s="1047">
        <v>474.47555999999997</v>
      </c>
      <c r="E25" s="993"/>
      <c r="F25" s="993"/>
      <c r="G25" s="994"/>
      <c r="H25" s="551">
        <f t="shared" si="0"/>
        <v>474.47555999999997</v>
      </c>
      <c r="I25" s="550" t="s">
        <v>1265</v>
      </c>
      <c r="J25" s="552" t="s">
        <v>1266</v>
      </c>
    </row>
    <row r="26" spans="1:10" ht="57">
      <c r="A26" s="989" t="s">
        <v>1301</v>
      </c>
      <c r="B26" s="989" t="s">
        <v>1302</v>
      </c>
      <c r="C26" s="986"/>
      <c r="D26" s="1047">
        <v>4993.9465700000001</v>
      </c>
      <c r="E26" s="993"/>
      <c r="F26" s="993"/>
      <c r="G26" s="994"/>
      <c r="H26" s="551">
        <f t="shared" si="0"/>
        <v>4993.9465700000001</v>
      </c>
      <c r="I26" s="550" t="s">
        <v>1265</v>
      </c>
      <c r="J26" s="552" t="s">
        <v>1266</v>
      </c>
    </row>
    <row r="27" spans="1:10" ht="57">
      <c r="A27" s="989" t="s">
        <v>1303</v>
      </c>
      <c r="B27" s="989" t="s">
        <v>1304</v>
      </c>
      <c r="C27" s="986"/>
      <c r="D27" s="1047">
        <v>803.17749000000003</v>
      </c>
      <c r="E27" s="993"/>
      <c r="F27" s="993"/>
      <c r="G27" s="994"/>
      <c r="H27" s="551">
        <f t="shared" si="0"/>
        <v>803.17749000000003</v>
      </c>
      <c r="I27" s="550" t="s">
        <v>1265</v>
      </c>
      <c r="J27" s="552" t="s">
        <v>1266</v>
      </c>
    </row>
    <row r="28" spans="1:10" ht="42.75">
      <c r="A28" s="989" t="s">
        <v>1305</v>
      </c>
      <c r="B28" s="989" t="s">
        <v>1306</v>
      </c>
      <c r="C28" s="986"/>
      <c r="D28" s="1047">
        <v>1976.8644099999999</v>
      </c>
      <c r="E28" s="993"/>
      <c r="F28" s="993"/>
      <c r="G28" s="994"/>
      <c r="H28" s="551">
        <f t="shared" si="0"/>
        <v>1976.8644099999999</v>
      </c>
      <c r="I28" s="550" t="s">
        <v>1265</v>
      </c>
      <c r="J28" s="552" t="s">
        <v>1266</v>
      </c>
    </row>
    <row r="29" spans="1:10" ht="28.5">
      <c r="A29" s="989" t="s">
        <v>1307</v>
      </c>
      <c r="B29" s="989" t="s">
        <v>1308</v>
      </c>
      <c r="C29" s="986"/>
      <c r="D29" s="1047">
        <v>1471.90553</v>
      </c>
      <c r="E29" s="993"/>
      <c r="F29" s="993"/>
      <c r="G29" s="994"/>
      <c r="H29" s="551">
        <f t="shared" si="0"/>
        <v>1471.90553</v>
      </c>
      <c r="I29" s="550" t="s">
        <v>1265</v>
      </c>
      <c r="J29" s="552" t="s">
        <v>1266</v>
      </c>
    </row>
    <row r="30" spans="1:10" ht="28.5">
      <c r="A30" s="989" t="s">
        <v>1309</v>
      </c>
      <c r="B30" s="989" t="s">
        <v>1310</v>
      </c>
      <c r="C30" s="986"/>
      <c r="D30" s="1047">
        <v>1075.0770600000001</v>
      </c>
      <c r="E30" s="993"/>
      <c r="F30" s="993"/>
      <c r="G30" s="994"/>
      <c r="H30" s="551">
        <f t="shared" si="0"/>
        <v>1075.0770600000001</v>
      </c>
      <c r="I30" s="550" t="s">
        <v>1265</v>
      </c>
      <c r="J30" s="552" t="s">
        <v>1266</v>
      </c>
    </row>
    <row r="31" spans="1:10" ht="42.75">
      <c r="A31" s="989" t="s">
        <v>1311</v>
      </c>
      <c r="B31" s="989" t="s">
        <v>1312</v>
      </c>
      <c r="C31" s="986"/>
      <c r="D31" s="1047">
        <v>2521.90724</v>
      </c>
      <c r="E31" s="993"/>
      <c r="F31" s="993"/>
      <c r="G31" s="994"/>
      <c r="H31" s="551">
        <f t="shared" si="0"/>
        <v>2521.90724</v>
      </c>
      <c r="I31" s="550" t="s">
        <v>1265</v>
      </c>
      <c r="J31" s="552" t="s">
        <v>1266</v>
      </c>
    </row>
    <row r="32" spans="1:10" ht="42.75">
      <c r="A32" s="989" t="s">
        <v>1313</v>
      </c>
      <c r="B32" s="989" t="s">
        <v>1314</v>
      </c>
      <c r="C32" s="986"/>
      <c r="D32" s="1047">
        <v>101.46141</v>
      </c>
      <c r="E32" s="993"/>
      <c r="F32" s="993"/>
      <c r="G32" s="994"/>
      <c r="H32" s="551">
        <f t="shared" si="0"/>
        <v>101.46141</v>
      </c>
      <c r="I32" s="550" t="s">
        <v>1265</v>
      </c>
      <c r="J32" s="552" t="s">
        <v>1266</v>
      </c>
    </row>
    <row r="33" spans="1:14" ht="28.5">
      <c r="A33" s="989" t="s">
        <v>1315</v>
      </c>
      <c r="B33" s="989" t="s">
        <v>1316</v>
      </c>
      <c r="C33" s="986"/>
      <c r="D33" s="1047">
        <v>536.13538000000005</v>
      </c>
      <c r="E33" s="993"/>
      <c r="F33" s="993"/>
      <c r="G33" s="994"/>
      <c r="H33" s="551">
        <f t="shared" si="0"/>
        <v>536.13538000000005</v>
      </c>
      <c r="I33" s="550" t="s">
        <v>1265</v>
      </c>
      <c r="J33" s="552" t="s">
        <v>1266</v>
      </c>
    </row>
    <row r="34" spans="1:14" ht="28.5">
      <c r="A34" s="989" t="s">
        <v>1317</v>
      </c>
      <c r="B34" s="989" t="s">
        <v>1318</v>
      </c>
      <c r="C34" s="986"/>
      <c r="D34" s="1047">
        <v>423.39633000000003</v>
      </c>
      <c r="E34" s="993"/>
      <c r="F34" s="993"/>
      <c r="G34" s="994"/>
      <c r="H34" s="551">
        <f t="shared" si="0"/>
        <v>423.39633000000003</v>
      </c>
      <c r="I34" s="550" t="s">
        <v>1265</v>
      </c>
      <c r="J34" s="552" t="s">
        <v>1266</v>
      </c>
    </row>
    <row r="35" spans="1:14" ht="57">
      <c r="A35" s="989" t="s">
        <v>1319</v>
      </c>
      <c r="B35" s="989" t="s">
        <v>1320</v>
      </c>
      <c r="C35" s="986"/>
      <c r="D35" s="1047">
        <v>4406.2435500000001</v>
      </c>
      <c r="E35" s="993"/>
      <c r="F35" s="993"/>
      <c r="G35" s="994"/>
      <c r="H35" s="551">
        <f t="shared" si="0"/>
        <v>4406.2435500000001</v>
      </c>
      <c r="I35" s="550" t="s">
        <v>1265</v>
      </c>
      <c r="J35" s="552" t="s">
        <v>1266</v>
      </c>
      <c r="N35" s="335"/>
    </row>
    <row r="36" spans="1:14" ht="57">
      <c r="A36" s="989" t="s">
        <v>1321</v>
      </c>
      <c r="B36" s="989" t="s">
        <v>1322</v>
      </c>
      <c r="C36" s="986"/>
      <c r="D36" s="1047">
        <v>79.444839999999999</v>
      </c>
      <c r="E36" s="993"/>
      <c r="F36" s="993"/>
      <c r="G36" s="994"/>
      <c r="H36" s="551">
        <f t="shared" si="0"/>
        <v>79.444839999999999</v>
      </c>
      <c r="I36" s="550" t="s">
        <v>1265</v>
      </c>
      <c r="J36" s="552" t="s">
        <v>1266</v>
      </c>
    </row>
    <row r="37" spans="1:14" ht="42.75">
      <c r="A37" s="989" t="s">
        <v>1323</v>
      </c>
      <c r="B37" s="989" t="s">
        <v>1324</v>
      </c>
      <c r="C37" s="986"/>
      <c r="D37" s="1047">
        <v>87.790289999999999</v>
      </c>
      <c r="E37" s="993"/>
      <c r="F37" s="993"/>
      <c r="G37" s="994"/>
      <c r="H37" s="551">
        <f t="shared" si="0"/>
        <v>87.790289999999999</v>
      </c>
      <c r="I37" s="550" t="s">
        <v>1265</v>
      </c>
      <c r="J37" s="552" t="s">
        <v>1266</v>
      </c>
    </row>
    <row r="38" spans="1:14" ht="57">
      <c r="A38" s="989" t="s">
        <v>1325</v>
      </c>
      <c r="B38" s="989" t="s">
        <v>1326</v>
      </c>
      <c r="C38" s="986"/>
      <c r="D38" s="1047">
        <v>53.022870000000005</v>
      </c>
      <c r="E38" s="993"/>
      <c r="F38" s="993"/>
      <c r="G38" s="994"/>
      <c r="H38" s="551">
        <f t="shared" si="0"/>
        <v>53.022870000000005</v>
      </c>
      <c r="I38" s="550" t="s">
        <v>1265</v>
      </c>
      <c r="J38" s="552" t="s">
        <v>1266</v>
      </c>
    </row>
    <row r="39" spans="1:14" ht="42.75">
      <c r="A39" s="989" t="s">
        <v>1327</v>
      </c>
      <c r="B39" s="989" t="s">
        <v>1328</v>
      </c>
      <c r="C39" s="986"/>
      <c r="D39" s="1047">
        <v>150.70793</v>
      </c>
      <c r="E39" s="993"/>
      <c r="F39" s="993"/>
      <c r="G39" s="994"/>
      <c r="H39" s="551">
        <f t="shared" si="0"/>
        <v>150.70793</v>
      </c>
      <c r="I39" s="550" t="s">
        <v>1265</v>
      </c>
      <c r="J39" s="552" t="s">
        <v>1266</v>
      </c>
    </row>
    <row r="40" spans="1:14" ht="28.5">
      <c r="A40" s="989" t="s">
        <v>1329</v>
      </c>
      <c r="B40" s="989" t="s">
        <v>1330</v>
      </c>
      <c r="C40" s="986"/>
      <c r="D40" s="1047">
        <v>8691.6008499999989</v>
      </c>
      <c r="E40" s="993"/>
      <c r="F40" s="993"/>
      <c r="G40" s="994"/>
      <c r="H40" s="551">
        <f t="shared" si="0"/>
        <v>8691.6008499999989</v>
      </c>
      <c r="I40" s="550" t="s">
        <v>1265</v>
      </c>
      <c r="J40" s="552" t="s">
        <v>1266</v>
      </c>
    </row>
    <row r="41" spans="1:14" ht="14.25">
      <c r="A41" s="989" t="s">
        <v>1331</v>
      </c>
      <c r="B41" s="989" t="s">
        <v>1331</v>
      </c>
      <c r="C41" s="986"/>
      <c r="D41" s="1047">
        <v>1178.7843500000001</v>
      </c>
      <c r="E41" s="993"/>
      <c r="F41" s="993"/>
      <c r="G41" s="994"/>
      <c r="H41" s="551">
        <f t="shared" si="0"/>
        <v>1178.7843500000001</v>
      </c>
      <c r="I41" s="550" t="s">
        <v>1265</v>
      </c>
      <c r="J41" s="552" t="s">
        <v>1266</v>
      </c>
    </row>
    <row r="42" spans="1:14" ht="42.75">
      <c r="A42" s="989" t="s">
        <v>1332</v>
      </c>
      <c r="B42" s="989" t="s">
        <v>1333</v>
      </c>
      <c r="C42" s="986"/>
      <c r="D42" s="1047">
        <v>367.12266</v>
      </c>
      <c r="E42" s="993"/>
      <c r="F42" s="993"/>
      <c r="G42" s="994"/>
      <c r="H42" s="551">
        <f t="shared" si="0"/>
        <v>367.12266</v>
      </c>
      <c r="I42" s="550" t="s">
        <v>1265</v>
      </c>
      <c r="J42" s="552" t="s">
        <v>1266</v>
      </c>
    </row>
    <row r="43" spans="1:14" ht="57">
      <c r="A43" s="989" t="s">
        <v>1334</v>
      </c>
      <c r="B43" s="989" t="s">
        <v>1335</v>
      </c>
      <c r="C43" s="986"/>
      <c r="D43" s="1047">
        <v>403.01327000000003</v>
      </c>
      <c r="E43" s="993"/>
      <c r="F43" s="993"/>
      <c r="G43" s="994"/>
      <c r="H43" s="551">
        <f t="shared" si="0"/>
        <v>403.01327000000003</v>
      </c>
      <c r="I43" s="550" t="s">
        <v>1265</v>
      </c>
      <c r="J43" s="552" t="s">
        <v>1266</v>
      </c>
    </row>
    <row r="44" spans="1:14" ht="14.25">
      <c r="A44" s="989" t="s">
        <v>1336</v>
      </c>
      <c r="B44" s="989" t="s">
        <v>1337</v>
      </c>
      <c r="C44" s="986"/>
      <c r="D44" s="1047">
        <v>5.3936899999999994</v>
      </c>
      <c r="E44" s="993"/>
      <c r="F44" s="993"/>
      <c r="G44" s="994"/>
      <c r="H44" s="551">
        <f t="shared" si="0"/>
        <v>5.3936899999999994</v>
      </c>
      <c r="I44" s="550" t="s">
        <v>1265</v>
      </c>
      <c r="J44" s="552" t="s">
        <v>1266</v>
      </c>
    </row>
    <row r="45" spans="1:14" ht="42.75">
      <c r="A45" s="989" t="s">
        <v>1338</v>
      </c>
      <c r="B45" s="989" t="s">
        <v>1339</v>
      </c>
      <c r="C45" s="986"/>
      <c r="D45" s="1047">
        <v>3911.3027200000001</v>
      </c>
      <c r="E45" s="993"/>
      <c r="F45" s="993"/>
      <c r="G45" s="994"/>
      <c r="H45" s="551">
        <f t="shared" si="0"/>
        <v>3911.3027200000001</v>
      </c>
      <c r="I45" s="550" t="s">
        <v>1265</v>
      </c>
      <c r="J45" s="552" t="s">
        <v>1266</v>
      </c>
    </row>
    <row r="46" spans="1:14" ht="42.75">
      <c r="A46" s="989" t="s">
        <v>1340</v>
      </c>
      <c r="B46" s="989" t="s">
        <v>1341</v>
      </c>
      <c r="C46" s="986"/>
      <c r="D46" s="1047">
        <v>4989.5845599999993</v>
      </c>
      <c r="E46" s="993"/>
      <c r="F46" s="993"/>
      <c r="G46" s="994"/>
      <c r="H46" s="551">
        <f t="shared" si="0"/>
        <v>4989.5845599999993</v>
      </c>
      <c r="I46" s="550" t="s">
        <v>1265</v>
      </c>
      <c r="J46" s="552" t="s">
        <v>1266</v>
      </c>
    </row>
    <row r="47" spans="1:14" ht="28.5">
      <c r="A47" s="989" t="s">
        <v>1342</v>
      </c>
      <c r="B47" s="989" t="s">
        <v>1343</v>
      </c>
      <c r="C47" s="986"/>
      <c r="D47" s="1047">
        <v>1262.8596</v>
      </c>
      <c r="E47" s="993"/>
      <c r="F47" s="993"/>
      <c r="G47" s="994"/>
      <c r="H47" s="551">
        <f t="shared" si="0"/>
        <v>1262.8596</v>
      </c>
      <c r="I47" s="550" t="s">
        <v>1265</v>
      </c>
      <c r="J47" s="552" t="s">
        <v>1266</v>
      </c>
    </row>
    <row r="48" spans="1:14" ht="57">
      <c r="A48" s="989" t="s">
        <v>1344</v>
      </c>
      <c r="B48" s="989" t="s">
        <v>1345</v>
      </c>
      <c r="C48" s="986"/>
      <c r="D48" s="1047">
        <v>289.96037000000001</v>
      </c>
      <c r="E48" s="993"/>
      <c r="F48" s="993"/>
      <c r="G48" s="994"/>
      <c r="H48" s="551">
        <f t="shared" si="0"/>
        <v>289.96037000000001</v>
      </c>
      <c r="I48" s="550" t="s">
        <v>1265</v>
      </c>
      <c r="J48" s="552" t="s">
        <v>1266</v>
      </c>
    </row>
    <row r="49" spans="1:10" ht="28.5">
      <c r="A49" s="989" t="s">
        <v>1346</v>
      </c>
      <c r="B49" s="989" t="s">
        <v>1347</v>
      </c>
      <c r="C49" s="986"/>
      <c r="D49" s="1047">
        <v>807.00962000000004</v>
      </c>
      <c r="E49" s="993"/>
      <c r="F49" s="993"/>
      <c r="G49" s="994"/>
      <c r="H49" s="551">
        <f t="shared" si="0"/>
        <v>807.00962000000004</v>
      </c>
      <c r="I49" s="550" t="s">
        <v>1265</v>
      </c>
      <c r="J49" s="552" t="s">
        <v>1266</v>
      </c>
    </row>
    <row r="50" spans="1:10" ht="57">
      <c r="A50" s="989" t="s">
        <v>1348</v>
      </c>
      <c r="B50" s="989" t="s">
        <v>1349</v>
      </c>
      <c r="C50" s="986"/>
      <c r="D50" s="1047">
        <v>861.21904000000006</v>
      </c>
      <c r="E50" s="993"/>
      <c r="F50" s="993"/>
      <c r="G50" s="994"/>
      <c r="H50" s="551">
        <f t="shared" si="0"/>
        <v>861.21904000000006</v>
      </c>
      <c r="I50" s="550" t="s">
        <v>1265</v>
      </c>
      <c r="J50" s="552" t="s">
        <v>1266</v>
      </c>
    </row>
    <row r="51" spans="1:10" ht="42.75">
      <c r="A51" s="989" t="s">
        <v>1350</v>
      </c>
      <c r="B51" s="989" t="s">
        <v>1351</v>
      </c>
      <c r="C51" s="986"/>
      <c r="D51" s="1047">
        <v>3698.6353899999999</v>
      </c>
      <c r="E51" s="993"/>
      <c r="F51" s="993"/>
      <c r="G51" s="994"/>
      <c r="H51" s="551">
        <f t="shared" si="0"/>
        <v>3698.6353899999999</v>
      </c>
      <c r="I51" s="550" t="s">
        <v>1265</v>
      </c>
      <c r="J51" s="552" t="s">
        <v>1266</v>
      </c>
    </row>
    <row r="52" spans="1:10" ht="42.75">
      <c r="A52" s="989" t="s">
        <v>1352</v>
      </c>
      <c r="B52" s="989" t="s">
        <v>1353</v>
      </c>
      <c r="C52" s="986"/>
      <c r="D52" s="1047">
        <v>6263.5128800000002</v>
      </c>
      <c r="E52" s="993"/>
      <c r="F52" s="993"/>
      <c r="G52" s="994"/>
      <c r="H52" s="551">
        <f t="shared" ref="H52:H91" si="1">SUBTOTAL(9,C52:G52)</f>
        <v>6263.5128800000002</v>
      </c>
      <c r="I52" s="550" t="s">
        <v>1265</v>
      </c>
      <c r="J52" s="552" t="s">
        <v>1266</v>
      </c>
    </row>
    <row r="53" spans="1:10" ht="28.5">
      <c r="A53" s="989" t="s">
        <v>1354</v>
      </c>
      <c r="B53" s="989" t="s">
        <v>1355</v>
      </c>
      <c r="C53" s="986"/>
      <c r="D53" s="1047">
        <v>515.97014999999999</v>
      </c>
      <c r="E53" s="993"/>
      <c r="F53" s="993"/>
      <c r="G53" s="994"/>
      <c r="H53" s="551">
        <f t="shared" si="1"/>
        <v>515.97014999999999</v>
      </c>
      <c r="I53" s="550" t="s">
        <v>1265</v>
      </c>
      <c r="J53" s="552" t="s">
        <v>1266</v>
      </c>
    </row>
    <row r="54" spans="1:10" ht="57">
      <c r="A54" s="989" t="s">
        <v>1356</v>
      </c>
      <c r="B54" s="989" t="s">
        <v>1357</v>
      </c>
      <c r="C54" s="986"/>
      <c r="D54" s="1047">
        <v>160.53764999999999</v>
      </c>
      <c r="E54" s="993"/>
      <c r="F54" s="993"/>
      <c r="G54" s="994"/>
      <c r="H54" s="551">
        <f t="shared" si="1"/>
        <v>160.53764999999999</v>
      </c>
      <c r="I54" s="550" t="s">
        <v>1265</v>
      </c>
      <c r="J54" s="552" t="s">
        <v>1266</v>
      </c>
    </row>
    <row r="55" spans="1:10" ht="28.5">
      <c r="A55" s="989" t="s">
        <v>1358</v>
      </c>
      <c r="B55" s="989" t="s">
        <v>1359</v>
      </c>
      <c r="C55" s="986"/>
      <c r="D55" s="1047">
        <v>362.08026000000001</v>
      </c>
      <c r="E55" s="993"/>
      <c r="F55" s="993"/>
      <c r="G55" s="994"/>
      <c r="H55" s="551">
        <f t="shared" si="1"/>
        <v>362.08026000000001</v>
      </c>
      <c r="I55" s="550" t="s">
        <v>1265</v>
      </c>
      <c r="J55" s="552" t="s">
        <v>1266</v>
      </c>
    </row>
    <row r="56" spans="1:10" ht="42.75">
      <c r="A56" s="989" t="s">
        <v>1360</v>
      </c>
      <c r="B56" s="989" t="s">
        <v>1361</v>
      </c>
      <c r="C56" s="986"/>
      <c r="D56" s="1047">
        <v>886.37947999999994</v>
      </c>
      <c r="E56" s="993"/>
      <c r="F56" s="993"/>
      <c r="G56" s="994"/>
      <c r="H56" s="551">
        <f t="shared" si="1"/>
        <v>886.37947999999994</v>
      </c>
      <c r="I56" s="550" t="s">
        <v>1265</v>
      </c>
      <c r="J56" s="552" t="s">
        <v>1266</v>
      </c>
    </row>
    <row r="57" spans="1:10" ht="71.25">
      <c r="A57" s="989" t="s">
        <v>1362</v>
      </c>
      <c r="B57" s="989" t="s">
        <v>1363</v>
      </c>
      <c r="C57" s="986"/>
      <c r="D57" s="1047">
        <v>642.42691000000002</v>
      </c>
      <c r="E57" s="993"/>
      <c r="F57" s="993"/>
      <c r="G57" s="994"/>
      <c r="H57" s="551">
        <f t="shared" si="1"/>
        <v>642.42691000000002</v>
      </c>
      <c r="I57" s="550" t="s">
        <v>1265</v>
      </c>
      <c r="J57" s="552" t="s">
        <v>1266</v>
      </c>
    </row>
    <row r="58" spans="1:10" ht="28.5">
      <c r="A58" s="989" t="s">
        <v>1364</v>
      </c>
      <c r="B58" s="989" t="s">
        <v>1365</v>
      </c>
      <c r="C58" s="986"/>
      <c r="D58" s="1047">
        <v>880.05966000000001</v>
      </c>
      <c r="E58" s="993"/>
      <c r="F58" s="993"/>
      <c r="G58" s="994"/>
      <c r="H58" s="551">
        <f t="shared" si="1"/>
        <v>880.05966000000001</v>
      </c>
      <c r="I58" s="550" t="s">
        <v>1265</v>
      </c>
      <c r="J58" s="552" t="s">
        <v>1266</v>
      </c>
    </row>
    <row r="59" spans="1:10" ht="42.75">
      <c r="A59" s="989" t="s">
        <v>1366</v>
      </c>
      <c r="B59" s="989" t="s">
        <v>1367</v>
      </c>
      <c r="C59" s="986"/>
      <c r="D59" s="1047">
        <v>851.2007000000001</v>
      </c>
      <c r="E59" s="993"/>
      <c r="F59" s="993"/>
      <c r="G59" s="994"/>
      <c r="H59" s="551">
        <f t="shared" si="1"/>
        <v>851.2007000000001</v>
      </c>
      <c r="I59" s="550" t="s">
        <v>1265</v>
      </c>
      <c r="J59" s="552" t="s">
        <v>1266</v>
      </c>
    </row>
    <row r="60" spans="1:10" ht="28.5">
      <c r="A60" s="989" t="s">
        <v>1368</v>
      </c>
      <c r="B60" s="989" t="s">
        <v>1369</v>
      </c>
      <c r="C60" s="986"/>
      <c r="D60" s="1047">
        <v>955.01172999999994</v>
      </c>
      <c r="E60" s="993"/>
      <c r="F60" s="993"/>
      <c r="G60" s="994"/>
      <c r="H60" s="551">
        <f t="shared" si="1"/>
        <v>955.01172999999994</v>
      </c>
      <c r="I60" s="550" t="s">
        <v>1265</v>
      </c>
      <c r="J60" s="552" t="s">
        <v>1266</v>
      </c>
    </row>
    <row r="61" spans="1:10" ht="28.5">
      <c r="A61" s="989" t="s">
        <v>1370</v>
      </c>
      <c r="B61" s="989" t="s">
        <v>1371</v>
      </c>
      <c r="C61" s="986"/>
      <c r="D61" s="1047">
        <v>802.3821999999999</v>
      </c>
      <c r="E61" s="993"/>
      <c r="F61" s="993"/>
      <c r="G61" s="994"/>
      <c r="H61" s="551">
        <f t="shared" si="1"/>
        <v>802.3821999999999</v>
      </c>
      <c r="I61" s="550" t="s">
        <v>1265</v>
      </c>
      <c r="J61" s="552" t="s">
        <v>1266</v>
      </c>
    </row>
    <row r="62" spans="1:10" ht="57">
      <c r="A62" s="989" t="s">
        <v>1372</v>
      </c>
      <c r="B62" s="989" t="s">
        <v>1373</v>
      </c>
      <c r="C62" s="986"/>
      <c r="D62" s="1047">
        <v>270.79559</v>
      </c>
      <c r="E62" s="993"/>
      <c r="F62" s="993"/>
      <c r="G62" s="994"/>
      <c r="H62" s="551">
        <f t="shared" si="1"/>
        <v>270.79559</v>
      </c>
      <c r="I62" s="550" t="s">
        <v>1265</v>
      </c>
      <c r="J62" s="552" t="s">
        <v>1266</v>
      </c>
    </row>
    <row r="63" spans="1:10" ht="42.75">
      <c r="A63" s="989" t="s">
        <v>1374</v>
      </c>
      <c r="B63" s="989" t="s">
        <v>1375</v>
      </c>
      <c r="C63" s="1045">
        <v>698.98656000000005</v>
      </c>
      <c r="D63" s="1047"/>
      <c r="E63" s="993"/>
      <c r="F63" s="993"/>
      <c r="G63" s="994"/>
      <c r="H63" s="551">
        <f t="shared" si="1"/>
        <v>698.98656000000005</v>
      </c>
      <c r="I63" s="550" t="s">
        <v>1265</v>
      </c>
      <c r="J63" s="552" t="s">
        <v>1266</v>
      </c>
    </row>
    <row r="64" spans="1:10" ht="42.75">
      <c r="A64" s="989" t="s">
        <v>1376</v>
      </c>
      <c r="B64" s="989" t="s">
        <v>1377</v>
      </c>
      <c r="C64" s="1045">
        <v>4354.5283099999997</v>
      </c>
      <c r="D64" s="1047"/>
      <c r="E64" s="993"/>
      <c r="F64" s="993"/>
      <c r="G64" s="994"/>
      <c r="H64" s="551">
        <f t="shared" si="1"/>
        <v>4354.5283099999997</v>
      </c>
      <c r="I64" s="550" t="s">
        <v>1265</v>
      </c>
      <c r="J64" s="552" t="s">
        <v>1266</v>
      </c>
    </row>
    <row r="65" spans="1:10" ht="71.25">
      <c r="A65" s="989" t="s">
        <v>1378</v>
      </c>
      <c r="B65" s="989" t="s">
        <v>1379</v>
      </c>
      <c r="C65" s="1045"/>
      <c r="D65" s="1047">
        <v>1178.6903400000001</v>
      </c>
      <c r="E65" s="993"/>
      <c r="F65" s="993"/>
      <c r="G65" s="994"/>
      <c r="H65" s="551">
        <f t="shared" si="1"/>
        <v>1178.6903400000001</v>
      </c>
      <c r="I65" s="550" t="s">
        <v>1265</v>
      </c>
      <c r="J65" s="552" t="s">
        <v>1266</v>
      </c>
    </row>
    <row r="66" spans="1:10" ht="90">
      <c r="A66" s="989" t="s">
        <v>1380</v>
      </c>
      <c r="B66" s="990" t="s">
        <v>1381</v>
      </c>
      <c r="C66" s="1045">
        <v>408.98940000000005</v>
      </c>
      <c r="D66" s="1047"/>
      <c r="E66" s="993"/>
      <c r="F66" s="993"/>
      <c r="G66" s="994"/>
      <c r="H66" s="551">
        <f t="shared" si="1"/>
        <v>408.98940000000005</v>
      </c>
      <c r="I66" s="550" t="s">
        <v>1265</v>
      </c>
      <c r="J66" s="552" t="s">
        <v>1266</v>
      </c>
    </row>
    <row r="67" spans="1:10" ht="71.25">
      <c r="A67" s="989" t="s">
        <v>1382</v>
      </c>
      <c r="B67" s="988" t="s">
        <v>1383</v>
      </c>
      <c r="C67" s="1045"/>
      <c r="D67" s="1047">
        <v>885.13414999999998</v>
      </c>
      <c r="E67" s="993"/>
      <c r="F67" s="993"/>
      <c r="G67" s="994"/>
      <c r="H67" s="551">
        <f t="shared" si="1"/>
        <v>885.13414999999998</v>
      </c>
      <c r="I67" s="550" t="s">
        <v>1265</v>
      </c>
      <c r="J67" s="552" t="s">
        <v>1266</v>
      </c>
    </row>
    <row r="68" spans="1:10" ht="71.25">
      <c r="A68" s="989" t="s">
        <v>1384</v>
      </c>
      <c r="B68" s="989" t="s">
        <v>1385</v>
      </c>
      <c r="C68" s="1045">
        <v>948.04512999999997</v>
      </c>
      <c r="D68" s="1047"/>
      <c r="E68" s="993"/>
      <c r="F68" s="993"/>
      <c r="G68" s="994"/>
      <c r="H68" s="551">
        <f t="shared" si="1"/>
        <v>948.04512999999997</v>
      </c>
      <c r="I68" s="550" t="s">
        <v>1265</v>
      </c>
      <c r="J68" s="552" t="s">
        <v>1266</v>
      </c>
    </row>
    <row r="69" spans="1:10" ht="57">
      <c r="A69" s="989" t="s">
        <v>1386</v>
      </c>
      <c r="B69" s="989" t="s">
        <v>1387</v>
      </c>
      <c r="C69" s="1045">
        <v>607.18057999999996</v>
      </c>
      <c r="D69" s="1047"/>
      <c r="E69" s="993"/>
      <c r="F69" s="993"/>
      <c r="G69" s="994"/>
      <c r="H69" s="551">
        <f t="shared" si="1"/>
        <v>607.18057999999996</v>
      </c>
      <c r="I69" s="550" t="s">
        <v>1265</v>
      </c>
      <c r="J69" s="552" t="s">
        <v>1266</v>
      </c>
    </row>
    <row r="70" spans="1:10" ht="42.75">
      <c r="A70" s="989" t="s">
        <v>1388</v>
      </c>
      <c r="B70" s="989" t="s">
        <v>1389</v>
      </c>
      <c r="C70" s="1045">
        <v>342.36096999999995</v>
      </c>
      <c r="D70" s="1047"/>
      <c r="E70" s="993"/>
      <c r="F70" s="993"/>
      <c r="G70" s="994"/>
      <c r="H70" s="551">
        <f t="shared" si="1"/>
        <v>342.36096999999995</v>
      </c>
      <c r="I70" s="550" t="s">
        <v>1265</v>
      </c>
      <c r="J70" s="552" t="s">
        <v>1266</v>
      </c>
    </row>
    <row r="71" spans="1:10" ht="42.75">
      <c r="A71" s="989" t="s">
        <v>1390</v>
      </c>
      <c r="B71" s="989" t="s">
        <v>1391</v>
      </c>
      <c r="C71" s="1045">
        <v>856.49387000000002</v>
      </c>
      <c r="D71" s="1047"/>
      <c r="E71" s="993"/>
      <c r="F71" s="993"/>
      <c r="G71" s="994"/>
      <c r="H71" s="551">
        <f t="shared" si="1"/>
        <v>856.49387000000002</v>
      </c>
      <c r="I71" s="550" t="s">
        <v>1265</v>
      </c>
      <c r="J71" s="552" t="s">
        <v>1266</v>
      </c>
    </row>
    <row r="72" spans="1:10" ht="14.25">
      <c r="A72" s="989" t="s">
        <v>1392</v>
      </c>
      <c r="B72" s="989" t="s">
        <v>1393</v>
      </c>
      <c r="C72" s="1045"/>
      <c r="D72" s="1047">
        <v>872.22680000000003</v>
      </c>
      <c r="E72" s="993"/>
      <c r="F72" s="993"/>
      <c r="G72" s="994"/>
      <c r="H72" s="551">
        <f t="shared" si="1"/>
        <v>872.22680000000003</v>
      </c>
      <c r="I72" s="550" t="s">
        <v>1265</v>
      </c>
      <c r="J72" s="552" t="s">
        <v>1266</v>
      </c>
    </row>
    <row r="73" spans="1:10" ht="42.75">
      <c r="A73" s="989" t="s">
        <v>1394</v>
      </c>
      <c r="B73" s="989" t="s">
        <v>1395</v>
      </c>
      <c r="C73" s="1045">
        <v>2821.9144799999999</v>
      </c>
      <c r="D73" s="1047"/>
      <c r="E73" s="993"/>
      <c r="F73" s="993"/>
      <c r="G73" s="994"/>
      <c r="H73" s="551">
        <f t="shared" si="1"/>
        <v>2821.9144799999999</v>
      </c>
      <c r="I73" s="550" t="s">
        <v>1265</v>
      </c>
      <c r="J73" s="552" t="s">
        <v>1266</v>
      </c>
    </row>
    <row r="74" spans="1:10" ht="28.5">
      <c r="A74" s="989" t="s">
        <v>1396</v>
      </c>
      <c r="B74" s="989" t="s">
        <v>1397</v>
      </c>
      <c r="C74" s="1045"/>
      <c r="D74" s="1047"/>
      <c r="E74" s="993"/>
      <c r="F74" s="993"/>
      <c r="G74" s="993">
        <v>397</v>
      </c>
      <c r="H74" s="551">
        <f t="shared" si="1"/>
        <v>397</v>
      </c>
      <c r="I74" s="550" t="s">
        <v>1265</v>
      </c>
      <c r="J74" s="552" t="s">
        <v>1266</v>
      </c>
    </row>
    <row r="75" spans="1:10" ht="14.25">
      <c r="A75" s="989" t="s">
        <v>1398</v>
      </c>
      <c r="B75" s="989" t="s">
        <v>1399</v>
      </c>
      <c r="C75" s="1045">
        <v>1702.33484</v>
      </c>
      <c r="D75" s="1047"/>
      <c r="E75" s="993"/>
      <c r="F75" s="993"/>
      <c r="G75" s="994"/>
      <c r="H75" s="551">
        <f t="shared" si="1"/>
        <v>1702.33484</v>
      </c>
      <c r="I75" s="550" t="s">
        <v>1265</v>
      </c>
      <c r="J75" s="552" t="s">
        <v>1266</v>
      </c>
    </row>
    <row r="76" spans="1:10" ht="28.5">
      <c r="A76" s="989" t="s">
        <v>1400</v>
      </c>
      <c r="B76" s="989" t="s">
        <v>1401</v>
      </c>
      <c r="C76" s="1045">
        <v>353.06918999999999</v>
      </c>
      <c r="D76" s="1047"/>
      <c r="E76" s="993"/>
      <c r="F76" s="993"/>
      <c r="G76" s="994"/>
      <c r="H76" s="551">
        <f t="shared" si="1"/>
        <v>353.06918999999999</v>
      </c>
      <c r="I76" s="550" t="s">
        <v>1265</v>
      </c>
      <c r="J76" s="552" t="s">
        <v>1266</v>
      </c>
    </row>
    <row r="77" spans="1:10" ht="57">
      <c r="A77" s="989" t="s">
        <v>1402</v>
      </c>
      <c r="B77" s="989" t="s">
        <v>1403</v>
      </c>
      <c r="C77" s="1045"/>
      <c r="D77" s="1047">
        <v>869.78431999999998</v>
      </c>
      <c r="E77" s="993"/>
      <c r="F77" s="993"/>
      <c r="G77" s="994"/>
      <c r="H77" s="551">
        <f t="shared" si="1"/>
        <v>869.78431999999998</v>
      </c>
      <c r="I77" s="550" t="s">
        <v>1265</v>
      </c>
      <c r="J77" s="552" t="s">
        <v>1266</v>
      </c>
    </row>
    <row r="78" spans="1:10" ht="71.25">
      <c r="A78" s="989" t="s">
        <v>1404</v>
      </c>
      <c r="B78" s="989" t="s">
        <v>1405</v>
      </c>
      <c r="C78" s="1045">
        <v>335.9117</v>
      </c>
      <c r="D78" s="1047"/>
      <c r="E78" s="993"/>
      <c r="F78" s="993"/>
      <c r="G78" s="994"/>
      <c r="H78" s="551">
        <f t="shared" si="1"/>
        <v>335.9117</v>
      </c>
      <c r="I78" s="550" t="s">
        <v>1265</v>
      </c>
      <c r="J78" s="552" t="s">
        <v>1266</v>
      </c>
    </row>
    <row r="79" spans="1:10" ht="28.5">
      <c r="A79" s="989" t="s">
        <v>1406</v>
      </c>
      <c r="B79" s="989" t="s">
        <v>1407</v>
      </c>
      <c r="C79" s="1045">
        <v>338.58565999999996</v>
      </c>
      <c r="D79" s="1047"/>
      <c r="E79" s="993"/>
      <c r="F79" s="993"/>
      <c r="G79" s="994"/>
      <c r="H79" s="551">
        <f t="shared" si="1"/>
        <v>338.58565999999996</v>
      </c>
      <c r="I79" s="550" t="s">
        <v>1265</v>
      </c>
      <c r="J79" s="552" t="s">
        <v>1266</v>
      </c>
    </row>
    <row r="80" spans="1:10" ht="57">
      <c r="A80" s="989" t="s">
        <v>1408</v>
      </c>
      <c r="B80" s="989" t="s">
        <v>1409</v>
      </c>
      <c r="C80" s="1045">
        <v>813.35682999999995</v>
      </c>
      <c r="D80" s="1047"/>
      <c r="E80" s="993"/>
      <c r="F80" s="993"/>
      <c r="G80" s="994"/>
      <c r="H80" s="551">
        <f t="shared" si="1"/>
        <v>813.35682999999995</v>
      </c>
      <c r="I80" s="550" t="s">
        <v>1265</v>
      </c>
      <c r="J80" s="552" t="s">
        <v>1266</v>
      </c>
    </row>
    <row r="81" spans="1:10" ht="42.75">
      <c r="A81" s="989" t="s">
        <v>1410</v>
      </c>
      <c r="B81" s="989" t="s">
        <v>1411</v>
      </c>
      <c r="C81" s="1045">
        <v>2926.8869100000002</v>
      </c>
      <c r="D81" s="1047"/>
      <c r="E81" s="993"/>
      <c r="F81" s="993"/>
      <c r="G81" s="994"/>
      <c r="H81" s="551">
        <f t="shared" si="1"/>
        <v>2926.8869100000002</v>
      </c>
      <c r="I81" s="550" t="s">
        <v>1265</v>
      </c>
      <c r="J81" s="552" t="s">
        <v>1266</v>
      </c>
    </row>
    <row r="82" spans="1:10" ht="28.5">
      <c r="A82" s="989" t="s">
        <v>1412</v>
      </c>
      <c r="B82" s="989" t="s">
        <v>1413</v>
      </c>
      <c r="C82" s="1045">
        <v>253.73660000000001</v>
      </c>
      <c r="D82" s="1047"/>
      <c r="E82" s="993"/>
      <c r="F82" s="993"/>
      <c r="G82" s="994"/>
      <c r="H82" s="551">
        <f t="shared" si="1"/>
        <v>253.73660000000001</v>
      </c>
      <c r="I82" s="550" t="s">
        <v>1265</v>
      </c>
      <c r="J82" s="552" t="s">
        <v>1266</v>
      </c>
    </row>
    <row r="83" spans="1:10" ht="28.5">
      <c r="A83" s="989" t="s">
        <v>1414</v>
      </c>
      <c r="B83" s="989" t="s">
        <v>1415</v>
      </c>
      <c r="C83" s="1045">
        <v>845.24576999999999</v>
      </c>
      <c r="D83" s="1047"/>
      <c r="E83" s="993"/>
      <c r="F83" s="993"/>
      <c r="G83" s="994"/>
      <c r="H83" s="551">
        <f t="shared" si="1"/>
        <v>845.24576999999999</v>
      </c>
      <c r="I83" s="550" t="s">
        <v>1265</v>
      </c>
      <c r="J83" s="552" t="s">
        <v>1266</v>
      </c>
    </row>
    <row r="84" spans="1:10" ht="42.75">
      <c r="A84" s="989" t="s">
        <v>1416</v>
      </c>
      <c r="B84" s="989" t="s">
        <v>1417</v>
      </c>
      <c r="C84" s="1045">
        <v>73.883710000000008</v>
      </c>
      <c r="D84" s="1047"/>
      <c r="E84" s="993"/>
      <c r="F84" s="993"/>
      <c r="G84" s="994"/>
      <c r="H84" s="551">
        <f t="shared" si="1"/>
        <v>73.883710000000008</v>
      </c>
      <c r="I84" s="550" t="s">
        <v>1265</v>
      </c>
      <c r="J84" s="552" t="s">
        <v>1266</v>
      </c>
    </row>
    <row r="85" spans="1:10" ht="14.25">
      <c r="A85" s="989" t="s">
        <v>1418</v>
      </c>
      <c r="B85" s="989" t="s">
        <v>1419</v>
      </c>
      <c r="C85" s="1045">
        <v>289.94314000000003</v>
      </c>
      <c r="D85" s="1047"/>
      <c r="E85" s="993"/>
      <c r="F85" s="993"/>
      <c r="G85" s="994"/>
      <c r="H85" s="551">
        <f t="shared" si="1"/>
        <v>289.94314000000003</v>
      </c>
      <c r="I85" s="550" t="s">
        <v>1265</v>
      </c>
      <c r="J85" s="552" t="s">
        <v>1266</v>
      </c>
    </row>
    <row r="86" spans="1:10" ht="28.5">
      <c r="A86" s="989" t="s">
        <v>1420</v>
      </c>
      <c r="B86" s="989" t="s">
        <v>1421</v>
      </c>
      <c r="C86" s="1045">
        <v>58.410710000000002</v>
      </c>
      <c r="D86" s="1047"/>
      <c r="E86" s="993"/>
      <c r="F86" s="993"/>
      <c r="G86" s="994"/>
      <c r="H86" s="551">
        <f t="shared" si="1"/>
        <v>58.410710000000002</v>
      </c>
      <c r="I86" s="550" t="s">
        <v>1265</v>
      </c>
      <c r="J86" s="552" t="s">
        <v>1266</v>
      </c>
    </row>
    <row r="87" spans="1:10" ht="60">
      <c r="A87" s="989" t="s">
        <v>1422</v>
      </c>
      <c r="B87" s="990" t="s">
        <v>1423</v>
      </c>
      <c r="C87" s="1045">
        <v>2281.558</v>
      </c>
      <c r="D87" s="1047"/>
      <c r="E87" s="993"/>
      <c r="F87" s="993"/>
      <c r="G87" s="994"/>
      <c r="H87" s="551">
        <f t="shared" si="1"/>
        <v>2281.558</v>
      </c>
      <c r="I87" s="550" t="s">
        <v>1265</v>
      </c>
      <c r="J87" s="552" t="s">
        <v>1266</v>
      </c>
    </row>
    <row r="88" spans="1:10" ht="28.5">
      <c r="A88" s="989" t="s">
        <v>1424</v>
      </c>
      <c r="B88" s="988" t="s">
        <v>1425</v>
      </c>
      <c r="C88" s="1045">
        <v>1011.38179</v>
      </c>
      <c r="D88" s="1047"/>
      <c r="E88" s="993"/>
      <c r="F88" s="993"/>
      <c r="G88" s="994"/>
      <c r="H88" s="551">
        <f t="shared" si="1"/>
        <v>1011.38179</v>
      </c>
      <c r="I88" s="550" t="s">
        <v>1265</v>
      </c>
      <c r="J88" s="552" t="s">
        <v>1266</v>
      </c>
    </row>
    <row r="89" spans="1:10" ht="28.5">
      <c r="A89" s="989" t="s">
        <v>1426</v>
      </c>
      <c r="B89" s="989" t="s">
        <v>1427</v>
      </c>
      <c r="C89" s="1045">
        <v>235.45697000000001</v>
      </c>
      <c r="D89" s="1047"/>
      <c r="E89" s="993"/>
      <c r="F89" s="993"/>
      <c r="G89" s="994"/>
      <c r="H89" s="551">
        <f t="shared" si="1"/>
        <v>235.45697000000001</v>
      </c>
      <c r="I89" s="550" t="s">
        <v>1265</v>
      </c>
      <c r="J89" s="552" t="s">
        <v>1266</v>
      </c>
    </row>
    <row r="90" spans="1:10" ht="42.75">
      <c r="A90" s="989" t="s">
        <v>1428</v>
      </c>
      <c r="B90" s="989" t="s">
        <v>1429</v>
      </c>
      <c r="C90" s="1045">
        <v>349.96444000000002</v>
      </c>
      <c r="D90" s="1047"/>
      <c r="E90" s="993"/>
      <c r="F90" s="993"/>
      <c r="G90" s="994"/>
      <c r="H90" s="551">
        <f t="shared" si="1"/>
        <v>349.96444000000002</v>
      </c>
      <c r="I90" s="550" t="s">
        <v>1265</v>
      </c>
      <c r="J90" s="552" t="s">
        <v>1266</v>
      </c>
    </row>
    <row r="91" spans="1:10" ht="71.25">
      <c r="A91" s="989" t="s">
        <v>1430</v>
      </c>
      <c r="B91" s="989" t="s">
        <v>1431</v>
      </c>
      <c r="C91" s="1045">
        <v>205.27010000000001</v>
      </c>
      <c r="D91" s="1047"/>
      <c r="E91" s="993"/>
      <c r="F91" s="993"/>
      <c r="G91" s="994"/>
      <c r="H91" s="551">
        <f t="shared" si="1"/>
        <v>205.27010000000001</v>
      </c>
      <c r="I91" s="550" t="s">
        <v>1265</v>
      </c>
      <c r="J91" s="552" t="s">
        <v>1266</v>
      </c>
    </row>
    <row r="92" spans="1:10" ht="42.75">
      <c r="A92" s="989" t="s">
        <v>1432</v>
      </c>
      <c r="B92" s="989" t="s">
        <v>1433</v>
      </c>
      <c r="C92" s="1045">
        <v>331.09607</v>
      </c>
      <c r="D92" s="1047"/>
      <c r="E92" s="993"/>
      <c r="F92" s="993"/>
      <c r="G92" s="994"/>
      <c r="H92" s="551">
        <f t="shared" si="0"/>
        <v>331.09607</v>
      </c>
      <c r="I92" s="550" t="s">
        <v>1265</v>
      </c>
      <c r="J92" s="552" t="s">
        <v>1266</v>
      </c>
    </row>
    <row r="93" spans="1:10" ht="57">
      <c r="A93" s="989" t="s">
        <v>1434</v>
      </c>
      <c r="B93" s="989" t="s">
        <v>1435</v>
      </c>
      <c r="C93" s="1045"/>
      <c r="D93" s="1047"/>
      <c r="E93" s="993"/>
      <c r="F93" s="993"/>
      <c r="G93" s="993">
        <v>113</v>
      </c>
      <c r="H93" s="551">
        <f t="shared" si="0"/>
        <v>113</v>
      </c>
      <c r="I93" s="550" t="s">
        <v>1265</v>
      </c>
      <c r="J93" s="552" t="s">
        <v>1266</v>
      </c>
    </row>
    <row r="94" spans="1:10" ht="42.75">
      <c r="A94" s="989" t="s">
        <v>1436</v>
      </c>
      <c r="B94" s="989" t="s">
        <v>1437</v>
      </c>
      <c r="C94" s="1045">
        <v>1676.7026699999999</v>
      </c>
      <c r="D94" s="1047"/>
      <c r="E94" s="993"/>
      <c r="F94" s="993"/>
      <c r="G94" s="994"/>
      <c r="H94" s="551">
        <f t="shared" si="0"/>
        <v>1676.7026699999999</v>
      </c>
      <c r="I94" s="550" t="s">
        <v>1265</v>
      </c>
      <c r="J94" s="552" t="s">
        <v>1266</v>
      </c>
    </row>
    <row r="95" spans="1:10" ht="42.75">
      <c r="A95" s="989" t="s">
        <v>1438</v>
      </c>
      <c r="B95" s="989" t="s">
        <v>1439</v>
      </c>
      <c r="C95" s="1045">
        <v>1681.6401799999999</v>
      </c>
      <c r="D95" s="1047"/>
      <c r="E95" s="993"/>
      <c r="F95" s="993"/>
      <c r="G95" s="994"/>
      <c r="H95" s="551">
        <f t="shared" si="0"/>
        <v>1681.6401799999999</v>
      </c>
      <c r="I95" s="550" t="s">
        <v>1265</v>
      </c>
      <c r="J95" s="552" t="s">
        <v>1266</v>
      </c>
    </row>
    <row r="96" spans="1:10" ht="28.5">
      <c r="A96" s="989" t="s">
        <v>1440</v>
      </c>
      <c r="B96" s="989" t="s">
        <v>1441</v>
      </c>
      <c r="C96" s="1045">
        <v>630.88036999999997</v>
      </c>
      <c r="D96" s="1047"/>
      <c r="E96" s="993"/>
      <c r="F96" s="993"/>
      <c r="G96" s="994"/>
      <c r="H96" s="551">
        <f t="shared" si="0"/>
        <v>630.88036999999997</v>
      </c>
      <c r="I96" s="550" t="s">
        <v>1265</v>
      </c>
      <c r="J96" s="552" t="s">
        <v>1266</v>
      </c>
    </row>
    <row r="97" spans="1:10" ht="28.5">
      <c r="A97" s="989" t="s">
        <v>1442</v>
      </c>
      <c r="B97" s="989" t="s">
        <v>1443</v>
      </c>
      <c r="C97" s="1045">
        <v>1851.4253399999998</v>
      </c>
      <c r="D97" s="1047"/>
      <c r="E97" s="993"/>
      <c r="F97" s="993"/>
      <c r="G97" s="994"/>
      <c r="H97" s="551">
        <f t="shared" si="0"/>
        <v>1851.4253399999998</v>
      </c>
      <c r="I97" s="550" t="s">
        <v>1265</v>
      </c>
      <c r="J97" s="552" t="s">
        <v>1266</v>
      </c>
    </row>
    <row r="98" spans="1:10" ht="71.25">
      <c r="A98" s="989" t="s">
        <v>1444</v>
      </c>
      <c r="B98" s="989" t="s">
        <v>1445</v>
      </c>
      <c r="C98" s="1045">
        <v>2729.8438099999998</v>
      </c>
      <c r="D98" s="1047"/>
      <c r="E98" s="993"/>
      <c r="F98" s="993"/>
      <c r="G98" s="994"/>
      <c r="H98" s="551">
        <f t="shared" si="0"/>
        <v>2729.8438099999998</v>
      </c>
      <c r="I98" s="550" t="s">
        <v>1265</v>
      </c>
      <c r="J98" s="552" t="s">
        <v>1266</v>
      </c>
    </row>
    <row r="99" spans="1:10" ht="71.25">
      <c r="A99" s="989" t="s">
        <v>1446</v>
      </c>
      <c r="B99" s="989" t="s">
        <v>1447</v>
      </c>
      <c r="C99" s="1045">
        <v>1439.30792</v>
      </c>
      <c r="D99" s="1047"/>
      <c r="E99" s="993"/>
      <c r="F99" s="993"/>
      <c r="G99" s="994"/>
      <c r="H99" s="551">
        <f t="shared" si="0"/>
        <v>1439.30792</v>
      </c>
      <c r="I99" s="550" t="s">
        <v>1265</v>
      </c>
      <c r="J99" s="552" t="s">
        <v>1266</v>
      </c>
    </row>
    <row r="100" spans="1:10" ht="57">
      <c r="A100" s="989" t="s">
        <v>1448</v>
      </c>
      <c r="B100" s="989" t="s">
        <v>1449</v>
      </c>
      <c r="C100" s="1045">
        <v>753.06349</v>
      </c>
      <c r="D100" s="1047"/>
      <c r="E100" s="993"/>
      <c r="F100" s="993"/>
      <c r="G100" s="994"/>
      <c r="H100" s="551">
        <f t="shared" si="0"/>
        <v>753.06349</v>
      </c>
      <c r="I100" s="550" t="s">
        <v>1265</v>
      </c>
      <c r="J100" s="552" t="s">
        <v>1266</v>
      </c>
    </row>
    <row r="101" spans="1:10" ht="14.25">
      <c r="A101" s="989" t="s">
        <v>1450</v>
      </c>
      <c r="B101" s="989" t="s">
        <v>1451</v>
      </c>
      <c r="C101" s="1045">
        <v>4054.3127899999999</v>
      </c>
      <c r="D101" s="1047"/>
      <c r="E101" s="993"/>
      <c r="F101" s="993"/>
      <c r="G101" s="995"/>
      <c r="H101" s="551">
        <f t="shared" si="0"/>
        <v>4054.3127899999999</v>
      </c>
      <c r="I101" s="550" t="s">
        <v>1265</v>
      </c>
      <c r="J101" s="552" t="s">
        <v>1266</v>
      </c>
    </row>
    <row r="102" spans="1:10" ht="28.5">
      <c r="A102" s="989" t="s">
        <v>1452</v>
      </c>
      <c r="B102" s="989" t="s">
        <v>1453</v>
      </c>
      <c r="C102" s="1045">
        <v>4588.0637900000002</v>
      </c>
      <c r="D102" s="1047"/>
      <c r="E102" s="993"/>
      <c r="F102" s="993"/>
      <c r="G102" s="994"/>
      <c r="H102" s="551">
        <f t="shared" si="0"/>
        <v>4588.0637900000002</v>
      </c>
      <c r="I102" s="550" t="s">
        <v>1265</v>
      </c>
      <c r="J102" s="552" t="s">
        <v>1266</v>
      </c>
    </row>
    <row r="103" spans="1:10" ht="42.75">
      <c r="A103" s="989" t="s">
        <v>1454</v>
      </c>
      <c r="B103" s="989" t="s">
        <v>1455</v>
      </c>
      <c r="C103" s="1045">
        <v>1748.6428500000002</v>
      </c>
      <c r="D103" s="1047"/>
      <c r="E103" s="993"/>
      <c r="F103" s="993"/>
      <c r="G103" s="994"/>
      <c r="H103" s="551">
        <f t="shared" si="0"/>
        <v>1748.6428500000002</v>
      </c>
      <c r="I103" s="550" t="s">
        <v>1265</v>
      </c>
      <c r="J103" s="552" t="s">
        <v>1266</v>
      </c>
    </row>
    <row r="104" spans="1:10" ht="42.75">
      <c r="A104" s="989" t="s">
        <v>1456</v>
      </c>
      <c r="B104" s="989" t="s">
        <v>1457</v>
      </c>
      <c r="C104" s="1045">
        <v>3256.6354000000001</v>
      </c>
      <c r="D104" s="1047"/>
      <c r="E104" s="993"/>
      <c r="F104" s="993"/>
      <c r="G104" s="994"/>
      <c r="H104" s="551">
        <f t="shared" si="0"/>
        <v>3256.6354000000001</v>
      </c>
      <c r="I104" s="550" t="s">
        <v>1265</v>
      </c>
      <c r="J104" s="552" t="s">
        <v>1266</v>
      </c>
    </row>
    <row r="105" spans="1:10" ht="42.75">
      <c r="A105" s="989" t="s">
        <v>1458</v>
      </c>
      <c r="B105" s="989" t="s">
        <v>1459</v>
      </c>
      <c r="C105" s="1045">
        <v>1677.0121899999999</v>
      </c>
      <c r="D105" s="1047"/>
      <c r="E105" s="993"/>
      <c r="F105" s="993"/>
      <c r="G105" s="994"/>
      <c r="H105" s="551">
        <f t="shared" si="0"/>
        <v>1677.0121899999999</v>
      </c>
      <c r="I105" s="550" t="s">
        <v>1265</v>
      </c>
      <c r="J105" s="552" t="s">
        <v>1266</v>
      </c>
    </row>
    <row r="106" spans="1:10" ht="14.25">
      <c r="A106" s="989" t="s">
        <v>1460</v>
      </c>
      <c r="B106" s="989" t="s">
        <v>1461</v>
      </c>
      <c r="C106" s="1045">
        <v>1664.1009899999999</v>
      </c>
      <c r="D106" s="1047"/>
      <c r="E106" s="993"/>
      <c r="F106" s="993"/>
      <c r="G106" s="994"/>
      <c r="H106" s="551">
        <f t="shared" si="0"/>
        <v>1664.1009899999999</v>
      </c>
      <c r="I106" s="550" t="s">
        <v>1265</v>
      </c>
      <c r="J106" s="552" t="s">
        <v>1266</v>
      </c>
    </row>
    <row r="107" spans="1:10" ht="28.5">
      <c r="A107" s="989" t="s">
        <v>1462</v>
      </c>
      <c r="B107" s="989" t="s">
        <v>1463</v>
      </c>
      <c r="C107" s="1045">
        <v>1553.4874600000001</v>
      </c>
      <c r="D107" s="1047"/>
      <c r="E107" s="993"/>
      <c r="F107" s="993"/>
      <c r="G107" s="994"/>
      <c r="H107" s="551">
        <f t="shared" si="0"/>
        <v>1553.4874600000001</v>
      </c>
      <c r="I107" s="550" t="s">
        <v>1265</v>
      </c>
      <c r="J107" s="552" t="s">
        <v>1266</v>
      </c>
    </row>
    <row r="108" spans="1:10" ht="71.25">
      <c r="A108" s="989" t="s">
        <v>1464</v>
      </c>
      <c r="B108" s="989" t="s">
        <v>1465</v>
      </c>
      <c r="C108" s="1045">
        <v>1686.5738999999999</v>
      </c>
      <c r="D108" s="1047"/>
      <c r="E108" s="993"/>
      <c r="F108" s="993"/>
      <c r="G108" s="994"/>
      <c r="H108" s="551">
        <f t="shared" si="0"/>
        <v>1686.5738999999999</v>
      </c>
      <c r="I108" s="550" t="s">
        <v>1265</v>
      </c>
      <c r="J108" s="552" t="s">
        <v>1266</v>
      </c>
    </row>
    <row r="109" spans="1:10" ht="42.75">
      <c r="A109" s="989" t="s">
        <v>1466</v>
      </c>
      <c r="B109" s="989" t="s">
        <v>1467</v>
      </c>
      <c r="C109" s="1045">
        <v>2335.2856000000002</v>
      </c>
      <c r="D109" s="1047"/>
      <c r="E109" s="993"/>
      <c r="F109" s="993"/>
      <c r="G109" s="994"/>
      <c r="H109" s="551">
        <f t="shared" si="0"/>
        <v>2335.2856000000002</v>
      </c>
      <c r="I109" s="550" t="s">
        <v>1265</v>
      </c>
      <c r="J109" s="552" t="s">
        <v>1266</v>
      </c>
    </row>
    <row r="110" spans="1:10" ht="42.75">
      <c r="A110" s="989" t="s">
        <v>1468</v>
      </c>
      <c r="B110" s="989" t="s">
        <v>1469</v>
      </c>
      <c r="C110" s="1045">
        <v>1469.18947</v>
      </c>
      <c r="D110" s="1047"/>
      <c r="E110" s="993"/>
      <c r="F110" s="993"/>
      <c r="G110" s="994"/>
      <c r="H110" s="551">
        <f t="shared" si="0"/>
        <v>1469.18947</v>
      </c>
      <c r="I110" s="550" t="s">
        <v>1265</v>
      </c>
      <c r="J110" s="552" t="s">
        <v>1266</v>
      </c>
    </row>
    <row r="111" spans="1:10" ht="42.75">
      <c r="A111" s="989" t="s">
        <v>1470</v>
      </c>
      <c r="B111" s="989" t="s">
        <v>1471</v>
      </c>
      <c r="C111" s="1045">
        <v>1717.38796</v>
      </c>
      <c r="D111" s="1047"/>
      <c r="E111" s="993"/>
      <c r="F111" s="993"/>
      <c r="G111" s="994"/>
      <c r="H111" s="551">
        <f t="shared" si="0"/>
        <v>1717.38796</v>
      </c>
      <c r="I111" s="550" t="s">
        <v>1265</v>
      </c>
      <c r="J111" s="552" t="s">
        <v>1266</v>
      </c>
    </row>
    <row r="112" spans="1:10" ht="42.75">
      <c r="A112" s="989" t="s">
        <v>1472</v>
      </c>
      <c r="B112" s="989" t="s">
        <v>1473</v>
      </c>
      <c r="C112" s="1045">
        <v>20000.141359999998</v>
      </c>
      <c r="D112" s="1047"/>
      <c r="E112" s="993"/>
      <c r="F112" s="993"/>
      <c r="G112" s="994"/>
      <c r="H112" s="551">
        <f t="shared" si="0"/>
        <v>20000.141359999998</v>
      </c>
      <c r="I112" s="550" t="s">
        <v>1265</v>
      </c>
      <c r="J112" s="552" t="s">
        <v>1266</v>
      </c>
    </row>
    <row r="113" spans="1:10" ht="71.25">
      <c r="A113" s="989" t="s">
        <v>1474</v>
      </c>
      <c r="B113" s="989" t="s">
        <v>1475</v>
      </c>
      <c r="C113" s="1045">
        <v>1802.03316</v>
      </c>
      <c r="D113" s="1047"/>
      <c r="E113" s="993"/>
      <c r="F113" s="993"/>
      <c r="G113" s="994"/>
      <c r="H113" s="551">
        <f t="shared" si="0"/>
        <v>1802.03316</v>
      </c>
      <c r="I113" s="550" t="s">
        <v>1265</v>
      </c>
      <c r="J113" s="552" t="s">
        <v>1266</v>
      </c>
    </row>
    <row r="114" spans="1:10" ht="28.5">
      <c r="A114" s="989" t="s">
        <v>1476</v>
      </c>
      <c r="B114" s="989" t="s">
        <v>1477</v>
      </c>
      <c r="C114" s="1045">
        <v>291.19157000000001</v>
      </c>
      <c r="D114" s="1047"/>
      <c r="E114" s="993"/>
      <c r="F114" s="993"/>
      <c r="G114" s="994"/>
      <c r="H114" s="551">
        <f t="shared" si="0"/>
        <v>291.19157000000001</v>
      </c>
      <c r="I114" s="550" t="s">
        <v>1265</v>
      </c>
      <c r="J114" s="552" t="s">
        <v>1266</v>
      </c>
    </row>
    <row r="115" spans="1:10" ht="28.5">
      <c r="A115" s="989" t="s">
        <v>1478</v>
      </c>
      <c r="B115" s="989" t="s">
        <v>1479</v>
      </c>
      <c r="C115" s="1045">
        <v>13491.48</v>
      </c>
      <c r="D115" s="1047"/>
      <c r="E115" s="993"/>
      <c r="F115" s="993"/>
      <c r="G115" s="994"/>
      <c r="H115" s="551">
        <f t="shared" si="0"/>
        <v>13491.48</v>
      </c>
      <c r="I115" s="550" t="s">
        <v>1265</v>
      </c>
      <c r="J115" s="552" t="s">
        <v>1266</v>
      </c>
    </row>
    <row r="116" spans="1:10" ht="42.75">
      <c r="A116" s="989" t="s">
        <v>1480</v>
      </c>
      <c r="B116" s="989" t="s">
        <v>1481</v>
      </c>
      <c r="C116" s="1045">
        <v>658.87674000000004</v>
      </c>
      <c r="D116" s="1047"/>
      <c r="E116" s="993"/>
      <c r="F116" s="993"/>
      <c r="G116" s="994"/>
      <c r="H116" s="551">
        <f t="shared" si="0"/>
        <v>658.87674000000004</v>
      </c>
      <c r="I116" s="550" t="s">
        <v>1265</v>
      </c>
      <c r="J116" s="552" t="s">
        <v>1266</v>
      </c>
    </row>
    <row r="117" spans="1:10" ht="28.5">
      <c r="A117" s="989" t="s">
        <v>1482</v>
      </c>
      <c r="B117" s="989" t="s">
        <v>1483</v>
      </c>
      <c r="C117" s="1045">
        <v>10572.93</v>
      </c>
      <c r="D117" s="1047"/>
      <c r="E117" s="993"/>
      <c r="F117" s="993"/>
      <c r="G117" s="994"/>
      <c r="H117" s="551">
        <f t="shared" si="0"/>
        <v>10572.93</v>
      </c>
      <c r="I117" s="550" t="s">
        <v>1265</v>
      </c>
      <c r="J117" s="552" t="s">
        <v>1266</v>
      </c>
    </row>
    <row r="118" spans="1:10" ht="28.5">
      <c r="A118" s="989" t="s">
        <v>1484</v>
      </c>
      <c r="B118" s="989" t="s">
        <v>1485</v>
      </c>
      <c r="C118" s="1045">
        <v>3388.0627599999998</v>
      </c>
      <c r="D118" s="1047"/>
      <c r="E118" s="993"/>
      <c r="F118" s="993"/>
      <c r="G118" s="994"/>
      <c r="H118" s="551">
        <f t="shared" si="0"/>
        <v>3388.0627599999998</v>
      </c>
      <c r="I118" s="550" t="s">
        <v>1265</v>
      </c>
      <c r="J118" s="552" t="s">
        <v>1266</v>
      </c>
    </row>
    <row r="119" spans="1:10" ht="14.25">
      <c r="A119" s="989" t="s">
        <v>1486</v>
      </c>
      <c r="B119" s="989" t="s">
        <v>1487</v>
      </c>
      <c r="C119" s="1045">
        <v>1287.4746499999999</v>
      </c>
      <c r="D119" s="1047"/>
      <c r="E119" s="993"/>
      <c r="F119" s="993"/>
      <c r="G119" s="994"/>
      <c r="H119" s="551">
        <f t="shared" si="0"/>
        <v>1287.4746499999999</v>
      </c>
      <c r="I119" s="550" t="s">
        <v>1265</v>
      </c>
      <c r="J119" s="552" t="s">
        <v>1266</v>
      </c>
    </row>
    <row r="120" spans="1:10" ht="28.5">
      <c r="A120" s="989" t="s">
        <v>1488</v>
      </c>
      <c r="B120" s="989" t="s">
        <v>1489</v>
      </c>
      <c r="C120" s="1045"/>
      <c r="D120" s="1047">
        <v>3772.0698900000002</v>
      </c>
      <c r="E120" s="993"/>
      <c r="F120" s="993"/>
      <c r="G120" s="994"/>
      <c r="H120" s="551">
        <f t="shared" si="0"/>
        <v>3772.0698900000002</v>
      </c>
      <c r="I120" s="550" t="s">
        <v>1265</v>
      </c>
      <c r="J120" s="552" t="s">
        <v>1266</v>
      </c>
    </row>
    <row r="121" spans="1:10" ht="99.75">
      <c r="A121" s="989" t="s">
        <v>1490</v>
      </c>
      <c r="B121" s="989" t="s">
        <v>1491</v>
      </c>
      <c r="C121" s="1045">
        <v>609.31889000000001</v>
      </c>
      <c r="D121" s="1047"/>
      <c r="E121" s="993"/>
      <c r="F121" s="993"/>
      <c r="G121" s="994"/>
      <c r="H121" s="551">
        <f t="shared" si="0"/>
        <v>609.31889000000001</v>
      </c>
      <c r="I121" s="550" t="s">
        <v>1265</v>
      </c>
      <c r="J121" s="552" t="s">
        <v>1266</v>
      </c>
    </row>
    <row r="122" spans="1:10" ht="28.5">
      <c r="A122" s="989" t="s">
        <v>1492</v>
      </c>
      <c r="B122" s="989" t="s">
        <v>1493</v>
      </c>
      <c r="C122" s="1045">
        <v>2424.62853</v>
      </c>
      <c r="D122" s="1047"/>
      <c r="E122" s="993"/>
      <c r="F122" s="993"/>
      <c r="G122" s="994"/>
      <c r="H122" s="551">
        <f t="shared" si="0"/>
        <v>2424.62853</v>
      </c>
      <c r="I122" s="550" t="s">
        <v>1265</v>
      </c>
      <c r="J122" s="552" t="s">
        <v>1266</v>
      </c>
    </row>
    <row r="123" spans="1:10" ht="60">
      <c r="A123" s="989" t="s">
        <v>1494</v>
      </c>
      <c r="B123" s="990" t="s">
        <v>1495</v>
      </c>
      <c r="C123" s="1045">
        <v>775.24378999999999</v>
      </c>
      <c r="D123" s="1047"/>
      <c r="E123" s="993"/>
      <c r="F123" s="993"/>
      <c r="G123" s="994"/>
      <c r="H123" s="551">
        <f t="shared" si="0"/>
        <v>775.24378999999999</v>
      </c>
      <c r="I123" s="550" t="s">
        <v>1265</v>
      </c>
      <c r="J123" s="552" t="s">
        <v>1266</v>
      </c>
    </row>
    <row r="124" spans="1:10" ht="57">
      <c r="A124" s="989" t="s">
        <v>1496</v>
      </c>
      <c r="B124" s="988" t="s">
        <v>1497</v>
      </c>
      <c r="C124" s="1045">
        <v>7534.9738799999996</v>
      </c>
      <c r="D124" s="1047"/>
      <c r="E124" s="993"/>
      <c r="F124" s="993"/>
      <c r="G124" s="994"/>
      <c r="H124" s="551">
        <f t="shared" si="0"/>
        <v>7534.9738799999996</v>
      </c>
      <c r="I124" s="550" t="s">
        <v>1265</v>
      </c>
      <c r="J124" s="552" t="s">
        <v>1266</v>
      </c>
    </row>
    <row r="125" spans="1:10" ht="57">
      <c r="A125" s="989" t="s">
        <v>1498</v>
      </c>
      <c r="B125" s="989" t="s">
        <v>1499</v>
      </c>
      <c r="C125" s="1045">
        <v>10494.03284</v>
      </c>
      <c r="D125" s="1047"/>
      <c r="E125" s="993"/>
      <c r="F125" s="993"/>
      <c r="G125" s="994"/>
      <c r="H125" s="551">
        <f t="shared" si="0"/>
        <v>10494.03284</v>
      </c>
      <c r="I125" s="550" t="s">
        <v>1265</v>
      </c>
      <c r="J125" s="552" t="s">
        <v>1266</v>
      </c>
    </row>
    <row r="126" spans="1:10" ht="99.75">
      <c r="A126" s="989" t="s">
        <v>1500</v>
      </c>
      <c r="B126" s="989" t="s">
        <v>1501</v>
      </c>
      <c r="C126" s="1045">
        <v>14209.64083</v>
      </c>
      <c r="D126" s="1047"/>
      <c r="E126" s="993"/>
      <c r="F126" s="993"/>
      <c r="G126" s="994"/>
      <c r="H126" s="551">
        <f t="shared" si="0"/>
        <v>14209.64083</v>
      </c>
      <c r="I126" s="550" t="s">
        <v>1265</v>
      </c>
      <c r="J126" s="552" t="s">
        <v>1266</v>
      </c>
    </row>
    <row r="127" spans="1:10" ht="28.5">
      <c r="A127" s="989" t="s">
        <v>1502</v>
      </c>
      <c r="B127" s="989" t="s">
        <v>1503</v>
      </c>
      <c r="C127" s="1045">
        <v>2374.4309399999997</v>
      </c>
      <c r="D127" s="1047"/>
      <c r="E127" s="993"/>
      <c r="F127" s="993"/>
      <c r="G127" s="994"/>
      <c r="H127" s="551">
        <f t="shared" si="0"/>
        <v>2374.4309399999997</v>
      </c>
      <c r="I127" s="550" t="s">
        <v>1265</v>
      </c>
      <c r="J127" s="552" t="s">
        <v>1266</v>
      </c>
    </row>
    <row r="128" spans="1:10" ht="28.5">
      <c r="A128" s="989" t="s">
        <v>1504</v>
      </c>
      <c r="B128" s="989" t="s">
        <v>1505</v>
      </c>
      <c r="C128" s="1045">
        <v>1729.36447</v>
      </c>
      <c r="D128" s="1047"/>
      <c r="E128" s="993"/>
      <c r="F128" s="993"/>
      <c r="G128" s="994"/>
      <c r="H128" s="551">
        <f t="shared" si="0"/>
        <v>1729.36447</v>
      </c>
      <c r="I128" s="550" t="s">
        <v>1265</v>
      </c>
      <c r="J128" s="552" t="s">
        <v>1266</v>
      </c>
    </row>
    <row r="129" spans="1:10" ht="42.75">
      <c r="A129" s="989" t="s">
        <v>1506</v>
      </c>
      <c r="B129" s="989" t="s">
        <v>1507</v>
      </c>
      <c r="C129" s="1045">
        <v>1595.5336299999999</v>
      </c>
      <c r="D129" s="1047"/>
      <c r="E129" s="993"/>
      <c r="F129" s="993"/>
      <c r="G129" s="994"/>
      <c r="H129" s="551">
        <f t="shared" si="0"/>
        <v>1595.5336299999999</v>
      </c>
      <c r="I129" s="550" t="s">
        <v>1265</v>
      </c>
      <c r="J129" s="552" t="s">
        <v>1266</v>
      </c>
    </row>
    <row r="130" spans="1:10" ht="42.75">
      <c r="A130" s="989" t="s">
        <v>1508</v>
      </c>
      <c r="B130" s="989" t="s">
        <v>1509</v>
      </c>
      <c r="C130" s="1045">
        <v>28995.88882</v>
      </c>
      <c r="D130" s="1047"/>
      <c r="E130" s="993"/>
      <c r="F130" s="993"/>
      <c r="G130" s="994"/>
      <c r="H130" s="551">
        <f t="shared" si="0"/>
        <v>28995.88882</v>
      </c>
      <c r="I130" s="550" t="s">
        <v>1265</v>
      </c>
      <c r="J130" s="552" t="s">
        <v>1266</v>
      </c>
    </row>
    <row r="131" spans="1:10" ht="42.75">
      <c r="A131" s="989" t="s">
        <v>1510</v>
      </c>
      <c r="B131" s="989" t="s">
        <v>1511</v>
      </c>
      <c r="C131" s="1045">
        <v>10498.05</v>
      </c>
      <c r="D131" s="1047"/>
      <c r="E131" s="993"/>
      <c r="F131" s="993"/>
      <c r="G131" s="994"/>
      <c r="H131" s="551">
        <f t="shared" si="0"/>
        <v>10498.05</v>
      </c>
      <c r="I131" s="550" t="s">
        <v>1265</v>
      </c>
      <c r="J131" s="552" t="s">
        <v>1266</v>
      </c>
    </row>
    <row r="132" spans="1:10" ht="57">
      <c r="A132" s="989" t="s">
        <v>1512</v>
      </c>
      <c r="B132" s="989" t="s">
        <v>1513</v>
      </c>
      <c r="C132" s="1045">
        <v>4540.6547799999998</v>
      </c>
      <c r="D132" s="1047"/>
      <c r="E132" s="993"/>
      <c r="F132" s="993"/>
      <c r="G132" s="994"/>
      <c r="H132" s="551">
        <f t="shared" si="0"/>
        <v>4540.6547799999998</v>
      </c>
      <c r="I132" s="550" t="s">
        <v>1265</v>
      </c>
      <c r="J132" s="552" t="s">
        <v>1266</v>
      </c>
    </row>
    <row r="133" spans="1:10" ht="28.5">
      <c r="A133" s="989" t="s">
        <v>1514</v>
      </c>
      <c r="B133" s="989" t="s">
        <v>1515</v>
      </c>
      <c r="C133" s="1045">
        <v>2474.7024300000003</v>
      </c>
      <c r="D133" s="1047"/>
      <c r="E133" s="993"/>
      <c r="F133" s="993"/>
      <c r="G133" s="994"/>
      <c r="H133" s="551">
        <f t="shared" si="0"/>
        <v>2474.7024300000003</v>
      </c>
      <c r="I133" s="550" t="s">
        <v>1265</v>
      </c>
      <c r="J133" s="552" t="s">
        <v>1266</v>
      </c>
    </row>
    <row r="134" spans="1:10" ht="42.75">
      <c r="A134" s="989" t="s">
        <v>1516</v>
      </c>
      <c r="B134" s="989" t="s">
        <v>1517</v>
      </c>
      <c r="C134" s="1045">
        <v>1563.70082</v>
      </c>
      <c r="D134" s="1047"/>
      <c r="E134" s="993"/>
      <c r="F134" s="993"/>
      <c r="G134" s="994"/>
      <c r="H134" s="551">
        <f t="shared" si="0"/>
        <v>1563.70082</v>
      </c>
      <c r="I134" s="550" t="s">
        <v>1265</v>
      </c>
      <c r="J134" s="552" t="s">
        <v>1266</v>
      </c>
    </row>
    <row r="135" spans="1:10" ht="42.75">
      <c r="A135" s="989" t="s">
        <v>1518</v>
      </c>
      <c r="B135" s="989" t="s">
        <v>1519</v>
      </c>
      <c r="C135" s="1045">
        <v>710.30893000000003</v>
      </c>
      <c r="D135" s="1047"/>
      <c r="E135" s="993"/>
      <c r="F135" s="993"/>
      <c r="G135" s="994"/>
      <c r="H135" s="551">
        <f t="shared" si="0"/>
        <v>710.30893000000003</v>
      </c>
      <c r="I135" s="550" t="s">
        <v>1265</v>
      </c>
      <c r="J135" s="552" t="s">
        <v>1266</v>
      </c>
    </row>
    <row r="136" spans="1:10" ht="57">
      <c r="A136" s="989" t="s">
        <v>1520</v>
      </c>
      <c r="B136" s="989" t="s">
        <v>1521</v>
      </c>
      <c r="C136" s="1045">
        <v>1715.3625900000002</v>
      </c>
      <c r="D136" s="1047"/>
      <c r="E136" s="993"/>
      <c r="F136" s="993"/>
      <c r="G136" s="994"/>
      <c r="H136" s="551">
        <f t="shared" si="0"/>
        <v>1715.3625900000002</v>
      </c>
      <c r="I136" s="550" t="s">
        <v>1265</v>
      </c>
      <c r="J136" s="552" t="s">
        <v>1266</v>
      </c>
    </row>
    <row r="137" spans="1:10" ht="57">
      <c r="A137" s="989" t="s">
        <v>1522</v>
      </c>
      <c r="B137" s="989" t="s">
        <v>1523</v>
      </c>
      <c r="C137" s="1045">
        <v>17512.80717</v>
      </c>
      <c r="D137" s="1047"/>
      <c r="E137" s="993"/>
      <c r="F137" s="993"/>
      <c r="G137" s="994"/>
      <c r="H137" s="551">
        <f t="shared" si="0"/>
        <v>17512.80717</v>
      </c>
      <c r="I137" s="550" t="s">
        <v>1265</v>
      </c>
      <c r="J137" s="552" t="s">
        <v>1266</v>
      </c>
    </row>
    <row r="138" spans="1:10" ht="57">
      <c r="A138" s="989" t="s">
        <v>1524</v>
      </c>
      <c r="B138" s="989" t="s">
        <v>1525</v>
      </c>
      <c r="C138" s="1045">
        <v>2768.0357000000004</v>
      </c>
      <c r="D138" s="1047"/>
      <c r="E138" s="993"/>
      <c r="F138" s="993"/>
      <c r="G138" s="994"/>
      <c r="H138" s="551">
        <f t="shared" si="0"/>
        <v>2768.0357000000004</v>
      </c>
      <c r="I138" s="550" t="s">
        <v>1265</v>
      </c>
      <c r="J138" s="552" t="s">
        <v>1266</v>
      </c>
    </row>
    <row r="139" spans="1:10" ht="28.5">
      <c r="A139" s="989" t="s">
        <v>1526</v>
      </c>
      <c r="B139" s="989" t="s">
        <v>1527</v>
      </c>
      <c r="C139" s="1045"/>
      <c r="D139" s="1047"/>
      <c r="E139" s="993"/>
      <c r="F139" s="993"/>
      <c r="G139" s="993">
        <v>322</v>
      </c>
      <c r="H139" s="551">
        <f t="shared" ref="H139:H152" si="2">SUBTOTAL(9,C139:G139)</f>
        <v>322</v>
      </c>
      <c r="I139" s="550" t="s">
        <v>1265</v>
      </c>
      <c r="J139" s="552" t="s">
        <v>1266</v>
      </c>
    </row>
    <row r="140" spans="1:10" ht="28.5">
      <c r="A140" s="989" t="s">
        <v>1528</v>
      </c>
      <c r="B140" s="989" t="s">
        <v>1528</v>
      </c>
      <c r="C140" s="1045">
        <v>1765.27232</v>
      </c>
      <c r="D140" s="1047"/>
      <c r="E140" s="993"/>
      <c r="F140" s="993"/>
      <c r="G140" s="994"/>
      <c r="H140" s="551">
        <f t="shared" si="2"/>
        <v>1765.27232</v>
      </c>
      <c r="I140" s="550" t="s">
        <v>1265</v>
      </c>
      <c r="J140" s="552" t="s">
        <v>1266</v>
      </c>
    </row>
    <row r="141" spans="1:10" ht="57">
      <c r="A141" s="989" t="s">
        <v>1529</v>
      </c>
      <c r="B141" s="989" t="s">
        <v>1530</v>
      </c>
      <c r="C141" s="1045">
        <v>17891.39284</v>
      </c>
      <c r="D141" s="1047"/>
      <c r="E141" s="993"/>
      <c r="F141" s="993"/>
      <c r="G141" s="994"/>
      <c r="H141" s="551">
        <f t="shared" si="2"/>
        <v>17891.39284</v>
      </c>
      <c r="I141" s="550" t="s">
        <v>1265</v>
      </c>
      <c r="J141" s="552" t="s">
        <v>1266</v>
      </c>
    </row>
    <row r="142" spans="1:10" ht="57">
      <c r="A142" s="989" t="s">
        <v>1531</v>
      </c>
      <c r="B142" s="989" t="s">
        <v>1532</v>
      </c>
      <c r="C142" s="1045">
        <v>1740.7870600000001</v>
      </c>
      <c r="D142" s="1047"/>
      <c r="E142" s="993"/>
      <c r="F142" s="993"/>
      <c r="G142" s="994"/>
      <c r="H142" s="551">
        <f t="shared" si="2"/>
        <v>1740.7870600000001</v>
      </c>
      <c r="I142" s="550" t="s">
        <v>1265</v>
      </c>
      <c r="J142" s="552" t="s">
        <v>1266</v>
      </c>
    </row>
    <row r="143" spans="1:10" ht="28.5">
      <c r="A143" s="989" t="s">
        <v>1533</v>
      </c>
      <c r="B143" s="989" t="s">
        <v>1534</v>
      </c>
      <c r="C143" s="1045">
        <v>1729.36447</v>
      </c>
      <c r="D143" s="1047"/>
      <c r="E143" s="993"/>
      <c r="F143" s="993"/>
      <c r="G143" s="994"/>
      <c r="H143" s="551">
        <f t="shared" si="2"/>
        <v>1729.36447</v>
      </c>
      <c r="I143" s="550" t="s">
        <v>1265</v>
      </c>
      <c r="J143" s="552" t="s">
        <v>1266</v>
      </c>
    </row>
    <row r="144" spans="1:10" ht="42.75">
      <c r="A144" s="989" t="s">
        <v>1535</v>
      </c>
      <c r="B144" s="989" t="s">
        <v>1536</v>
      </c>
      <c r="C144" s="1045">
        <v>10675.686119999998</v>
      </c>
      <c r="D144" s="1047"/>
      <c r="E144" s="993"/>
      <c r="F144" s="993"/>
      <c r="G144" s="994"/>
      <c r="H144" s="551">
        <f t="shared" si="2"/>
        <v>10675.686119999998</v>
      </c>
      <c r="I144" s="550" t="s">
        <v>1265</v>
      </c>
      <c r="J144" s="552" t="s">
        <v>1266</v>
      </c>
    </row>
    <row r="145" spans="1:10" ht="42.75">
      <c r="A145" s="989" t="s">
        <v>1537</v>
      </c>
      <c r="B145" s="989" t="s">
        <v>1538</v>
      </c>
      <c r="C145" s="1045">
        <v>10675.693240000001</v>
      </c>
      <c r="D145" s="1047"/>
      <c r="E145" s="993"/>
      <c r="F145" s="993"/>
      <c r="G145" s="994"/>
      <c r="H145" s="551">
        <f t="shared" si="2"/>
        <v>10675.693240000001</v>
      </c>
      <c r="I145" s="550" t="s">
        <v>1265</v>
      </c>
      <c r="J145" s="552" t="s">
        <v>1266</v>
      </c>
    </row>
    <row r="146" spans="1:10" ht="42.75">
      <c r="A146" s="989" t="s">
        <v>1539</v>
      </c>
      <c r="B146" s="989" t="s">
        <v>1540</v>
      </c>
      <c r="C146" s="1045">
        <v>1606.5969700000001</v>
      </c>
      <c r="D146" s="1047"/>
      <c r="E146" s="993"/>
      <c r="F146" s="993"/>
      <c r="G146" s="994"/>
      <c r="H146" s="551">
        <f t="shared" si="2"/>
        <v>1606.5969700000001</v>
      </c>
      <c r="I146" s="550" t="s">
        <v>1265</v>
      </c>
      <c r="J146" s="552" t="s">
        <v>1266</v>
      </c>
    </row>
    <row r="147" spans="1:10" ht="28.5">
      <c r="A147" s="989" t="s">
        <v>1541</v>
      </c>
      <c r="B147" s="989" t="s">
        <v>1542</v>
      </c>
      <c r="C147" s="1045">
        <v>10243.53686</v>
      </c>
      <c r="D147" s="1047"/>
      <c r="E147" s="993"/>
      <c r="F147" s="993"/>
      <c r="G147" s="994"/>
      <c r="H147" s="551">
        <f t="shared" si="2"/>
        <v>10243.53686</v>
      </c>
      <c r="I147" s="550" t="s">
        <v>1265</v>
      </c>
      <c r="J147" s="552" t="s">
        <v>1266</v>
      </c>
    </row>
    <row r="148" spans="1:10" ht="14.25">
      <c r="A148" s="989" t="s">
        <v>1543</v>
      </c>
      <c r="B148" s="989" t="s">
        <v>1544</v>
      </c>
      <c r="C148" s="1045">
        <v>288.92609000000004</v>
      </c>
      <c r="D148" s="1047"/>
      <c r="E148" s="993"/>
      <c r="F148" s="993"/>
      <c r="G148" s="994"/>
      <c r="H148" s="551">
        <f t="shared" si="2"/>
        <v>288.92609000000004</v>
      </c>
      <c r="I148" s="550" t="s">
        <v>1265</v>
      </c>
      <c r="J148" s="552" t="s">
        <v>1266</v>
      </c>
    </row>
    <row r="149" spans="1:10" ht="42.75">
      <c r="A149" s="989" t="s">
        <v>1545</v>
      </c>
      <c r="B149" s="989" t="s">
        <v>1546</v>
      </c>
      <c r="C149" s="1045"/>
      <c r="D149" s="1047">
        <v>212.46902</v>
      </c>
      <c r="E149" s="993"/>
      <c r="F149" s="993"/>
      <c r="G149" s="994"/>
      <c r="H149" s="551">
        <f t="shared" si="2"/>
        <v>212.46902</v>
      </c>
      <c r="I149" s="550" t="s">
        <v>1265</v>
      </c>
      <c r="J149" s="552" t="s">
        <v>1266</v>
      </c>
    </row>
    <row r="150" spans="1:10" ht="71.25">
      <c r="A150" s="989" t="s">
        <v>1547</v>
      </c>
      <c r="B150" s="989" t="s">
        <v>1548</v>
      </c>
      <c r="C150" s="1045"/>
      <c r="D150" s="1047">
        <v>695.02710000000002</v>
      </c>
      <c r="E150" s="993"/>
      <c r="F150" s="993"/>
      <c r="G150" s="994"/>
      <c r="H150" s="551">
        <f t="shared" si="2"/>
        <v>695.02710000000002</v>
      </c>
      <c r="I150" s="550" t="s">
        <v>1265</v>
      </c>
      <c r="J150" s="552" t="s">
        <v>1266</v>
      </c>
    </row>
    <row r="151" spans="1:10" ht="57">
      <c r="A151" s="989" t="s">
        <v>1549</v>
      </c>
      <c r="B151" s="989" t="s">
        <v>1550</v>
      </c>
      <c r="C151" s="1045"/>
      <c r="D151" s="1047">
        <v>382.38190000000003</v>
      </c>
      <c r="E151" s="993"/>
      <c r="F151" s="993"/>
      <c r="G151" s="994"/>
      <c r="H151" s="551">
        <f t="shared" si="2"/>
        <v>382.38190000000003</v>
      </c>
      <c r="I151" s="550" t="s">
        <v>1265</v>
      </c>
      <c r="J151" s="552" t="s">
        <v>1266</v>
      </c>
    </row>
    <row r="152" spans="1:10" ht="42.75">
      <c r="A152" s="989" t="s">
        <v>1551</v>
      </c>
      <c r="B152" s="989" t="s">
        <v>1552</v>
      </c>
      <c r="C152" s="986"/>
      <c r="D152" s="1047">
        <v>1321.44092</v>
      </c>
      <c r="E152" s="993"/>
      <c r="F152" s="993"/>
      <c r="G152" s="994"/>
      <c r="H152" s="551">
        <f t="shared" si="2"/>
        <v>1321.44092</v>
      </c>
      <c r="I152" s="550" t="s">
        <v>1265</v>
      </c>
      <c r="J152" s="552" t="s">
        <v>1266</v>
      </c>
    </row>
    <row r="153" spans="1:10" ht="15">
      <c r="A153" s="553" t="s">
        <v>665</v>
      </c>
      <c r="B153" s="553" t="s">
        <v>665</v>
      </c>
      <c r="C153" s="554">
        <f t="shared" ref="C153:H153" si="3">SUM(C8:C152)</f>
        <v>280594.27315999998</v>
      </c>
      <c r="D153" s="554">
        <f t="shared" si="3"/>
        <v>85670.377589999975</v>
      </c>
      <c r="E153" s="554">
        <f t="shared" si="3"/>
        <v>0</v>
      </c>
      <c r="F153" s="554">
        <f t="shared" si="3"/>
        <v>0</v>
      </c>
      <c r="G153" s="554">
        <f t="shared" si="3"/>
        <v>832</v>
      </c>
      <c r="H153" s="554">
        <f t="shared" si="3"/>
        <v>367096.65074999997</v>
      </c>
      <c r="I153" s="553"/>
      <c r="J153" s="550" t="s">
        <v>1553</v>
      </c>
    </row>
    <row r="154" spans="1:10" ht="15">
      <c r="A154" s="257"/>
      <c r="B154" s="258"/>
      <c r="C154" s="258"/>
      <c r="D154" s="258"/>
      <c r="E154" s="258"/>
      <c r="F154" s="258"/>
      <c r="G154" s="253"/>
      <c r="H154" s="253"/>
      <c r="I154" s="259"/>
      <c r="J154" s="33"/>
    </row>
    <row r="155" spans="1:10" ht="15">
      <c r="A155" s="260" t="s">
        <v>1554</v>
      </c>
      <c r="B155" s="258"/>
      <c r="C155" s="258"/>
      <c r="D155" s="258"/>
      <c r="E155" s="258"/>
      <c r="F155" s="258"/>
      <c r="G155" s="253"/>
      <c r="H155" s="253"/>
      <c r="I155" s="259"/>
      <c r="J155" s="33"/>
    </row>
    <row r="156" spans="1:10">
      <c r="A156" s="1129" t="s">
        <v>1555</v>
      </c>
      <c r="B156" s="1129"/>
      <c r="C156" s="1129"/>
      <c r="D156" s="1129"/>
      <c r="E156" s="1129"/>
      <c r="F156" s="1129"/>
      <c r="G156" s="1129"/>
      <c r="H156" s="1129"/>
      <c r="I156" s="1129"/>
      <c r="J156" s="1129"/>
    </row>
    <row r="157" spans="1:10">
      <c r="A157" s="1129"/>
      <c r="B157" s="1129"/>
      <c r="C157" s="1129"/>
      <c r="D157" s="1129"/>
      <c r="E157" s="1129"/>
      <c r="F157" s="1129"/>
      <c r="G157" s="1129"/>
      <c r="H157" s="1129"/>
      <c r="I157" s="1129"/>
      <c r="J157" s="1129"/>
    </row>
    <row r="158" spans="1:10">
      <c r="A158" s="1129"/>
      <c r="B158" s="1129"/>
      <c r="C158" s="1129"/>
      <c r="D158" s="1129"/>
      <c r="E158" s="1129"/>
      <c r="F158" s="1129"/>
      <c r="G158" s="1129"/>
      <c r="H158" s="1129"/>
      <c r="I158" s="1129"/>
      <c r="J158" s="1129"/>
    </row>
    <row r="159" spans="1:10" ht="38.85" customHeight="1">
      <c r="A159" s="1129"/>
      <c r="B159" s="1129"/>
      <c r="C159" s="1129"/>
      <c r="D159" s="1129"/>
      <c r="E159" s="1129"/>
      <c r="F159" s="1129"/>
      <c r="G159" s="1129"/>
      <c r="H159" s="1129"/>
      <c r="I159" s="1129"/>
      <c r="J159" s="1129"/>
    </row>
    <row r="160" spans="1:10">
      <c r="A160" s="16"/>
      <c r="B160" s="16"/>
      <c r="C160" s="16"/>
      <c r="D160" s="16"/>
      <c r="E160" s="16"/>
      <c r="F160" s="16"/>
      <c r="G160" s="16"/>
      <c r="H160" s="16"/>
      <c r="I160" s="16"/>
      <c r="J160" s="16"/>
    </row>
    <row r="161" spans="1:10">
      <c r="A161" s="16"/>
      <c r="B161" s="16"/>
      <c r="C161" s="16"/>
      <c r="D161" s="16"/>
      <c r="E161" s="16"/>
      <c r="F161" s="16"/>
      <c r="G161" s="16"/>
      <c r="H161" s="16"/>
      <c r="I161" s="16"/>
      <c r="J161" s="16"/>
    </row>
    <row r="162" spans="1:10">
      <c r="A162" s="16"/>
      <c r="B162" s="16"/>
      <c r="C162" s="16"/>
      <c r="D162" s="16"/>
      <c r="E162" s="16"/>
      <c r="F162" s="16"/>
      <c r="G162" s="16"/>
      <c r="H162" s="16"/>
      <c r="I162" s="16"/>
      <c r="J162" s="16"/>
    </row>
    <row r="163" spans="1:10">
      <c r="A163" s="16"/>
      <c r="B163" s="16"/>
      <c r="C163" s="16"/>
      <c r="D163" s="16"/>
      <c r="E163" s="16"/>
      <c r="F163" s="16"/>
      <c r="G163" s="16"/>
      <c r="H163" s="16"/>
      <c r="I163" s="16"/>
      <c r="J163" s="16"/>
    </row>
    <row r="164" spans="1:10">
      <c r="A164" s="16"/>
      <c r="B164" s="16"/>
      <c r="C164" s="16"/>
      <c r="D164" s="16"/>
      <c r="E164" s="16"/>
      <c r="F164" s="16"/>
      <c r="G164" s="16"/>
      <c r="H164" s="16"/>
      <c r="I164" s="16"/>
      <c r="J164" s="16"/>
    </row>
    <row r="165" spans="1:10">
      <c r="A165" s="16"/>
      <c r="B165" s="16"/>
      <c r="C165" s="16"/>
      <c r="D165" s="16"/>
      <c r="E165" s="16"/>
      <c r="F165" s="16"/>
      <c r="G165" s="16"/>
      <c r="H165" s="16"/>
      <c r="I165" s="16"/>
      <c r="J165" s="16"/>
    </row>
  </sheetData>
  <mergeCells count="1">
    <mergeCell ref="A156:J159"/>
  </mergeCells>
  <pageMargins left="0.70866141732283472" right="0.51181102362204722" top="0.74803149606299213" bottom="0.74803149606299213" header="0.31496062992125984" footer="0.31496062992125984"/>
  <pageSetup paperSize="9" scale="82"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Ark31">
    <pageSetUpPr fitToPage="1"/>
  </sheetPr>
  <dimension ref="A2:H53"/>
  <sheetViews>
    <sheetView workbookViewId="0">
      <selection activeCell="B38" sqref="B38"/>
    </sheetView>
  </sheetViews>
  <sheetFormatPr baseColWidth="10" defaultColWidth="11.42578125" defaultRowHeight="15" customHeight="1"/>
  <cols>
    <col min="1" max="1" width="62.85546875" style="16" customWidth="1"/>
    <col min="2" max="5" width="15.7109375" style="563" customWidth="1"/>
    <col min="6" max="6" width="11.5703125" style="293" bestFit="1" customWidth="1"/>
    <col min="7" max="7" width="11.42578125" style="16" customWidth="1"/>
    <col min="8" max="16384" width="11.42578125" style="16"/>
  </cols>
  <sheetData>
    <row r="2" spans="1:7" s="327" customFormat="1" ht="15" customHeight="1">
      <c r="A2" s="90" t="str">
        <f>Resultatregnskap!A3</f>
        <v>Virksomhet: Universitetet i Oslo</v>
      </c>
      <c r="B2" s="561"/>
      <c r="C2" s="561"/>
      <c r="D2" s="561"/>
      <c r="E2" s="561"/>
      <c r="F2" s="293"/>
    </row>
    <row r="3" spans="1:7" ht="15" customHeight="1">
      <c r="A3" s="777" t="s">
        <v>1193</v>
      </c>
      <c r="B3" s="778"/>
      <c r="C3" s="9"/>
      <c r="D3" s="780"/>
      <c r="E3" s="9"/>
    </row>
    <row r="4" spans="1:7" ht="15" customHeight="1">
      <c r="A4" s="376" t="s">
        <v>1556</v>
      </c>
      <c r="B4" s="562"/>
      <c r="C4" s="562"/>
      <c r="D4" s="562"/>
      <c r="E4" s="562"/>
      <c r="F4" s="294"/>
    </row>
    <row r="5" spans="1:7" ht="15" customHeight="1">
      <c r="A5" s="56"/>
    </row>
    <row r="6" spans="1:7" ht="15" customHeight="1">
      <c r="A6" s="8" t="s">
        <v>6</v>
      </c>
    </row>
    <row r="7" spans="1:7" s="327" customFormat="1" ht="60">
      <c r="A7" s="564"/>
      <c r="B7" s="299" t="s">
        <v>1557</v>
      </c>
      <c r="C7" s="299" t="s">
        <v>1558</v>
      </c>
      <c r="D7" s="299" t="s">
        <v>1559</v>
      </c>
      <c r="E7" s="299" t="s">
        <v>1560</v>
      </c>
      <c r="F7" s="300" t="s">
        <v>8</v>
      </c>
      <c r="G7" s="565"/>
    </row>
    <row r="8" spans="1:7" s="327" customFormat="1" ht="15" customHeight="1">
      <c r="A8" s="189" t="s">
        <v>9</v>
      </c>
      <c r="B8" s="194"/>
      <c r="C8" s="194"/>
      <c r="D8" s="194"/>
      <c r="E8" s="292"/>
      <c r="F8" s="556"/>
    </row>
    <row r="9" spans="1:7" s="566" customFormat="1" ht="15" customHeight="1">
      <c r="A9" s="191" t="s">
        <v>10</v>
      </c>
      <c r="B9" s="195">
        <v>6570000</v>
      </c>
      <c r="C9" s="195">
        <f>Resultatregnskap!C8</f>
        <v>6461900</v>
      </c>
      <c r="D9" s="195">
        <f t="shared" ref="D9:D13" si="0">B9-C9</f>
        <v>108100</v>
      </c>
      <c r="E9" s="195">
        <f>Resultatregnskap!D8</f>
        <v>6429044.1423899997</v>
      </c>
      <c r="F9" s="556" t="s">
        <v>1561</v>
      </c>
    </row>
    <row r="10" spans="1:7" s="566" customFormat="1" ht="15" customHeight="1">
      <c r="A10" s="196" t="s">
        <v>14</v>
      </c>
      <c r="B10" s="195">
        <v>0</v>
      </c>
      <c r="C10" s="195">
        <f>Resultatregnskap!C10</f>
        <v>0</v>
      </c>
      <c r="D10" s="195">
        <f t="shared" si="0"/>
        <v>0</v>
      </c>
      <c r="E10" s="195">
        <f>Resultatregnskap!D10</f>
        <v>0</v>
      </c>
      <c r="F10" s="556" t="s">
        <v>1562</v>
      </c>
    </row>
    <row r="11" spans="1:7" s="566" customFormat="1" ht="15" customHeight="1">
      <c r="A11" s="196" t="s">
        <v>12</v>
      </c>
      <c r="B11" s="195">
        <v>2295000</v>
      </c>
      <c r="C11" s="195">
        <f>Resultatregnskap!C9</f>
        <v>2170712</v>
      </c>
      <c r="D11" s="195">
        <f t="shared" si="0"/>
        <v>124288</v>
      </c>
      <c r="E11" s="195">
        <f>Resultatregnskap!D9</f>
        <v>2256088.1678499999</v>
      </c>
      <c r="F11" s="556" t="s">
        <v>1563</v>
      </c>
    </row>
    <row r="12" spans="1:7" s="566" customFormat="1" ht="15" customHeight="1">
      <c r="A12" s="191" t="s">
        <v>16</v>
      </c>
      <c r="B12" s="195">
        <v>805000</v>
      </c>
      <c r="C12" s="195">
        <f>Resultatregnskap!C11</f>
        <v>765600</v>
      </c>
      <c r="D12" s="195">
        <f t="shared" si="0"/>
        <v>39400</v>
      </c>
      <c r="E12" s="195">
        <f>Resultatregnskap!D11</f>
        <v>784770.15246999997</v>
      </c>
      <c r="F12" s="557" t="s">
        <v>1564</v>
      </c>
    </row>
    <row r="13" spans="1:7" s="566" customFormat="1" ht="15" customHeight="1">
      <c r="A13" s="191" t="s">
        <v>18</v>
      </c>
      <c r="B13" s="195">
        <v>60000</v>
      </c>
      <c r="C13" s="195">
        <f>Resultatregnskap!C12</f>
        <v>76614</v>
      </c>
      <c r="D13" s="195">
        <f t="shared" si="0"/>
        <v>-16614</v>
      </c>
      <c r="E13" s="195">
        <f>Resultatregnskap!D12</f>
        <v>59786.460270000003</v>
      </c>
      <c r="F13" s="558" t="s">
        <v>1565</v>
      </c>
    </row>
    <row r="14" spans="1:7" s="327" customFormat="1" ht="15" customHeight="1">
      <c r="A14" s="192" t="s">
        <v>20</v>
      </c>
      <c r="B14" s="197">
        <f>SUBTOTAL(9,B9:B13)</f>
        <v>9730000</v>
      </c>
      <c r="C14" s="197">
        <f>SUBTOTAL(9,C9:C13)</f>
        <v>9474826</v>
      </c>
      <c r="D14" s="197">
        <f>SUBTOTAL(9,D9:D13)</f>
        <v>255174</v>
      </c>
      <c r="E14" s="291">
        <f>SUBTOTAL(9,E9:E13)</f>
        <v>9529688.9229800012</v>
      </c>
      <c r="F14" s="556" t="s">
        <v>1566</v>
      </c>
    </row>
    <row r="15" spans="1:7" s="327" customFormat="1" ht="15" customHeight="1">
      <c r="A15" s="193"/>
      <c r="B15" s="198"/>
      <c r="C15" s="198"/>
      <c r="D15" s="199"/>
      <c r="E15" s="291"/>
      <c r="F15" s="556"/>
    </row>
    <row r="16" spans="1:7" s="327" customFormat="1" ht="15" customHeight="1">
      <c r="A16" s="189" t="s">
        <v>22</v>
      </c>
      <c r="B16" s="198"/>
      <c r="C16" s="198"/>
      <c r="D16" s="199"/>
      <c r="E16" s="291"/>
      <c r="F16" s="556"/>
    </row>
    <row r="17" spans="1:7" s="327" customFormat="1" ht="15" customHeight="1">
      <c r="A17" s="191" t="s">
        <v>23</v>
      </c>
      <c r="B17" s="200">
        <v>12000</v>
      </c>
      <c r="C17" s="195">
        <f>Resultatregnskap!C16</f>
        <v>12939</v>
      </c>
      <c r="D17" s="195">
        <f>B17-C17</f>
        <v>-939</v>
      </c>
      <c r="E17" s="195">
        <f>Resultatregnskap!D16</f>
        <v>9729.9759399999984</v>
      </c>
      <c r="F17" s="556" t="s">
        <v>1567</v>
      </c>
      <c r="G17" s="280"/>
    </row>
    <row r="18" spans="1:7" s="327" customFormat="1" ht="15" customHeight="1">
      <c r="A18" s="196" t="s">
        <v>25</v>
      </c>
      <c r="B18" s="288">
        <v>6573000</v>
      </c>
      <c r="C18" s="195">
        <f>Resultatregnskap!C17</f>
        <v>6693667</v>
      </c>
      <c r="D18" s="195">
        <f t="shared" ref="D18:D20" si="1">B18-C18</f>
        <v>-120667</v>
      </c>
      <c r="E18" s="195">
        <f>Resultatregnskap!D17</f>
        <v>6364984.2364000008</v>
      </c>
      <c r="F18" s="556" t="s">
        <v>1568</v>
      </c>
      <c r="G18" s="280"/>
    </row>
    <row r="19" spans="1:7" s="327" customFormat="1" ht="15" customHeight="1">
      <c r="A19" s="191" t="s">
        <v>27</v>
      </c>
      <c r="B19" s="200">
        <v>670000</v>
      </c>
      <c r="C19" s="195">
        <f>Resultatregnskap!C18</f>
        <v>658331</v>
      </c>
      <c r="D19" s="195">
        <f t="shared" si="1"/>
        <v>11669</v>
      </c>
      <c r="E19" s="195">
        <f>Resultatregnskap!D18</f>
        <v>661776.6706800001</v>
      </c>
      <c r="F19" s="556" t="s">
        <v>1569</v>
      </c>
      <c r="G19" s="282"/>
    </row>
    <row r="20" spans="1:7" s="327" customFormat="1" ht="15" customHeight="1">
      <c r="A20" s="191" t="s">
        <v>29</v>
      </c>
      <c r="B20" s="200">
        <v>0</v>
      </c>
      <c r="C20" s="195">
        <f>Resultatregnskap!C19</f>
        <v>0</v>
      </c>
      <c r="D20" s="195">
        <f t="shared" si="1"/>
        <v>0</v>
      </c>
      <c r="E20" s="195">
        <f>Resultatregnskap!D19</f>
        <v>16</v>
      </c>
      <c r="F20" s="556" t="s">
        <v>1570</v>
      </c>
      <c r="G20" s="567"/>
    </row>
    <row r="21" spans="1:7" s="327" customFormat="1" ht="15" customHeight="1">
      <c r="A21" s="191" t="s">
        <v>31</v>
      </c>
      <c r="B21" s="200">
        <v>2555000</v>
      </c>
      <c r="C21" s="195">
        <f>Resultatregnskap!C20</f>
        <v>2384682</v>
      </c>
      <c r="D21" s="195">
        <f>B21-C21</f>
        <v>170318</v>
      </c>
      <c r="E21" s="195">
        <f>Resultatregnskap!D20</f>
        <v>2447626</v>
      </c>
      <c r="F21" s="556" t="s">
        <v>1571</v>
      </c>
    </row>
    <row r="22" spans="1:7" s="327" customFormat="1" ht="15" customHeight="1">
      <c r="A22" s="192" t="s">
        <v>33</v>
      </c>
      <c r="B22" s="197">
        <f>SUBTOTAL(9,B17:B21)</f>
        <v>9810000</v>
      </c>
      <c r="C22" s="197">
        <f>SUBTOTAL(9,C17:C21)</f>
        <v>9749619</v>
      </c>
      <c r="D22" s="197">
        <f>SUBTOTAL(9,D17:D21)</f>
        <v>60381</v>
      </c>
      <c r="E22" s="291">
        <f>SUBTOTAL(9,E17:E21)</f>
        <v>9484132.8830200024</v>
      </c>
      <c r="F22" s="556" t="s">
        <v>1572</v>
      </c>
    </row>
    <row r="23" spans="1:7" s="327" customFormat="1" ht="15" customHeight="1">
      <c r="A23" s="193"/>
      <c r="B23" s="198"/>
      <c r="C23" s="198"/>
      <c r="D23" s="199"/>
      <c r="E23" s="291"/>
      <c r="F23" s="556"/>
    </row>
    <row r="24" spans="1:7" s="327" customFormat="1" ht="15" customHeight="1">
      <c r="A24" s="189" t="s">
        <v>35</v>
      </c>
      <c r="B24" s="198">
        <f>B14-B22</f>
        <v>-80000</v>
      </c>
      <c r="C24" s="198">
        <f>C14-C22</f>
        <v>-274793</v>
      </c>
      <c r="D24" s="198">
        <f>D14-D22</f>
        <v>194793</v>
      </c>
      <c r="E24" s="236">
        <f>E14-E22</f>
        <v>45556.039959998801</v>
      </c>
      <c r="F24" s="556" t="s">
        <v>1573</v>
      </c>
    </row>
    <row r="25" spans="1:7" s="327" customFormat="1" ht="15" customHeight="1">
      <c r="A25" s="193"/>
      <c r="B25" s="198"/>
      <c r="C25" s="198"/>
      <c r="D25" s="199"/>
      <c r="E25" s="291"/>
      <c r="F25" s="556"/>
    </row>
    <row r="26" spans="1:7" s="327" customFormat="1" ht="15" customHeight="1">
      <c r="A26" s="189" t="s">
        <v>37</v>
      </c>
      <c r="B26" s="198"/>
      <c r="C26" s="198"/>
      <c r="D26" s="199"/>
      <c r="E26" s="291"/>
      <c r="F26" s="556"/>
    </row>
    <row r="27" spans="1:7" s="327" customFormat="1" ht="15" customHeight="1">
      <c r="A27" s="191" t="s">
        <v>38</v>
      </c>
      <c r="B27" s="198">
        <v>0</v>
      </c>
      <c r="C27" s="198">
        <f>Resultatregnskap!C26</f>
        <v>12984</v>
      </c>
      <c r="D27" s="195">
        <f>B27-C27</f>
        <v>-12984</v>
      </c>
      <c r="E27" s="198">
        <f>Resultatregnskap!D26</f>
        <v>12748.67128</v>
      </c>
      <c r="F27" s="556" t="s">
        <v>1574</v>
      </c>
      <c r="G27" s="280"/>
    </row>
    <row r="28" spans="1:7" s="327" customFormat="1" ht="15" customHeight="1">
      <c r="A28" s="191" t="s">
        <v>40</v>
      </c>
      <c r="B28" s="198">
        <v>0</v>
      </c>
      <c r="C28" s="198">
        <f>Resultatregnskap!C27</f>
        <v>6769</v>
      </c>
      <c r="D28" s="195">
        <f>B28-C28</f>
        <v>-6769</v>
      </c>
      <c r="E28" s="198">
        <f>Resultatregnskap!D27</f>
        <v>11945.106449999999</v>
      </c>
      <c r="F28" s="556" t="s">
        <v>1575</v>
      </c>
      <c r="G28" s="280"/>
    </row>
    <row r="29" spans="1:7" s="327" customFormat="1" ht="15" customHeight="1">
      <c r="A29" s="192" t="s">
        <v>42</v>
      </c>
      <c r="B29" s="197">
        <f>B27-B28</f>
        <v>0</v>
      </c>
      <c r="C29" s="197">
        <f>C27-C28</f>
        <v>6215</v>
      </c>
      <c r="D29" s="197">
        <f>D27-D28</f>
        <v>-6215</v>
      </c>
      <c r="E29" s="291">
        <f>E27-E28</f>
        <v>803.56483000000117</v>
      </c>
      <c r="F29" s="556" t="s">
        <v>1576</v>
      </c>
    </row>
    <row r="30" spans="1:7" s="327" customFormat="1" ht="15" customHeight="1">
      <c r="A30" s="193"/>
      <c r="B30" s="198"/>
      <c r="C30" s="198"/>
      <c r="D30" s="199"/>
      <c r="E30" s="291"/>
      <c r="F30" s="557"/>
    </row>
    <row r="31" spans="1:7" s="327" customFormat="1" ht="15" customHeight="1">
      <c r="A31" s="193"/>
      <c r="B31" s="198"/>
      <c r="C31" s="198"/>
      <c r="D31" s="199"/>
      <c r="E31" s="291"/>
      <c r="F31" s="556"/>
    </row>
    <row r="32" spans="1:7" s="327" customFormat="1" ht="15" customHeight="1">
      <c r="A32" s="189" t="s">
        <v>44</v>
      </c>
      <c r="B32" s="198">
        <f>B24+B29</f>
        <v>-80000</v>
      </c>
      <c r="C32" s="198">
        <f>C24+C29</f>
        <v>-268578</v>
      </c>
      <c r="D32" s="198">
        <f t="shared" ref="D32:E32" si="2">D24+D29</f>
        <v>188578</v>
      </c>
      <c r="E32" s="236">
        <f t="shared" si="2"/>
        <v>46359.604789998804</v>
      </c>
      <c r="F32" s="557" t="s">
        <v>1577</v>
      </c>
    </row>
    <row r="33" spans="1:8" s="327" customFormat="1" ht="15" customHeight="1">
      <c r="A33" s="193"/>
      <c r="B33" s="198"/>
      <c r="C33" s="198"/>
      <c r="D33" s="199"/>
      <c r="E33" s="291"/>
      <c r="F33" s="558"/>
    </row>
    <row r="34" spans="1:8" s="327" customFormat="1" ht="15" customHeight="1">
      <c r="A34" s="189" t="s">
        <v>1578</v>
      </c>
      <c r="B34" s="198"/>
      <c r="C34" s="198"/>
      <c r="D34" s="199"/>
      <c r="E34" s="291"/>
      <c r="F34" s="556"/>
    </row>
    <row r="35" spans="1:8" s="568" customFormat="1" ht="15" customHeight="1">
      <c r="A35" s="191" t="s">
        <v>47</v>
      </c>
      <c r="B35" s="198">
        <v>105000</v>
      </c>
      <c r="C35" s="198">
        <f>Resultatregnskap!C33</f>
        <v>282394</v>
      </c>
      <c r="D35" s="195">
        <f>B35-C35</f>
        <v>-177394</v>
      </c>
      <c r="E35" s="198">
        <f>Resultatregnskap!D33</f>
        <v>-21092</v>
      </c>
      <c r="F35" s="556" t="s">
        <v>1579</v>
      </c>
      <c r="G35" s="280"/>
    </row>
    <row r="36" spans="1:8" s="327" customFormat="1" ht="15" customHeight="1">
      <c r="A36" s="201" t="s">
        <v>50</v>
      </c>
      <c r="B36" s="202">
        <v>-25000</v>
      </c>
      <c r="C36" s="198">
        <f>Resultatregnskap!C34</f>
        <v>-13815.963529999999</v>
      </c>
      <c r="D36" s="202">
        <f>B36-C36</f>
        <v>-11184.036470000001</v>
      </c>
      <c r="E36" s="198">
        <f>Resultatregnskap!D34</f>
        <v>-25266.92729</v>
      </c>
      <c r="F36" s="556" t="s">
        <v>1580</v>
      </c>
      <c r="G36" s="280"/>
    </row>
    <row r="37" spans="1:8" s="327" customFormat="1" ht="15" customHeight="1">
      <c r="A37" s="192" t="s">
        <v>152</v>
      </c>
      <c r="B37" s="197">
        <f>SUM(B35:B36)</f>
        <v>80000</v>
      </c>
      <c r="C37" s="197">
        <f>SUM(C35:C36)</f>
        <v>268578.03646999999</v>
      </c>
      <c r="D37" s="197">
        <f>SUM(D35:D36)</f>
        <v>-188578.03646999999</v>
      </c>
      <c r="E37" s="291">
        <f>SUBTOTAL(9,E35:E36)</f>
        <v>-46358.92729</v>
      </c>
      <c r="F37" s="556" t="s">
        <v>1581</v>
      </c>
    </row>
    <row r="38" spans="1:8" s="327" customFormat="1" ht="15" customHeight="1">
      <c r="A38" s="192"/>
      <c r="B38" s="198"/>
      <c r="C38" s="198"/>
      <c r="D38" s="199"/>
      <c r="E38" s="291"/>
      <c r="F38" s="557"/>
    </row>
    <row r="39" spans="1:8" s="327" customFormat="1" ht="15" customHeight="1">
      <c r="A39" s="189" t="s">
        <v>1582</v>
      </c>
      <c r="B39" s="198"/>
      <c r="C39" s="198"/>
      <c r="D39" s="199"/>
      <c r="E39" s="291"/>
      <c r="F39" s="558"/>
    </row>
    <row r="40" spans="1:8" s="568" customFormat="1" ht="15" customHeight="1">
      <c r="A40" s="191" t="s">
        <v>1583</v>
      </c>
      <c r="B40" s="198">
        <v>0</v>
      </c>
      <c r="C40" s="198">
        <f>Resultatregnskap!C38</f>
        <v>0</v>
      </c>
      <c r="D40" s="195">
        <f>B40-C40</f>
        <v>0</v>
      </c>
      <c r="E40" s="198">
        <f>Resultatregnskap!D38</f>
        <v>0</v>
      </c>
      <c r="F40" s="556" t="s">
        <v>1584</v>
      </c>
      <c r="G40" s="280"/>
    </row>
    <row r="41" spans="1:8" s="568" customFormat="1" ht="15" customHeight="1">
      <c r="A41" s="191" t="s">
        <v>1585</v>
      </c>
      <c r="B41" s="198">
        <v>0</v>
      </c>
      <c r="C41" s="198">
        <f>Resultatregnskap!C39</f>
        <v>0</v>
      </c>
      <c r="D41" s="195">
        <f>B41-C41</f>
        <v>0</v>
      </c>
      <c r="E41" s="198">
        <f>Resultatregnskap!D39</f>
        <v>0</v>
      </c>
      <c r="F41" s="556" t="s">
        <v>1586</v>
      </c>
      <c r="G41" s="280"/>
    </row>
    <row r="42" spans="1:8" s="568" customFormat="1" ht="15" customHeight="1">
      <c r="A42" s="192" t="s">
        <v>1587</v>
      </c>
      <c r="B42" s="197">
        <f>SUBTOTAL(9,B40:B41)</f>
        <v>0</v>
      </c>
      <c r="C42" s="197">
        <f>SUBTOTAL(9,C40:C41)</f>
        <v>0</v>
      </c>
      <c r="D42" s="197">
        <f>SUBTOTAL(9,D40:D41)</f>
        <v>0</v>
      </c>
      <c r="E42" s="197">
        <f>SUBTOTAL(9,E40:E41)</f>
        <v>0</v>
      </c>
      <c r="F42" s="557" t="s">
        <v>1588</v>
      </c>
    </row>
    <row r="43" spans="1:8" s="327" customFormat="1" ht="15" customHeight="1">
      <c r="A43" s="192"/>
      <c r="B43" s="197"/>
      <c r="C43" s="197"/>
      <c r="D43" s="199"/>
      <c r="E43" s="197"/>
      <c r="F43" s="559"/>
    </row>
    <row r="44" spans="1:8" s="327" customFormat="1" ht="15" customHeight="1">
      <c r="A44" s="189" t="s">
        <v>61</v>
      </c>
      <c r="B44" s="198"/>
      <c r="C44" s="198"/>
      <c r="D44" s="199"/>
      <c r="E44" s="197"/>
      <c r="F44" s="882"/>
    </row>
    <row r="45" spans="1:8" s="327" customFormat="1" ht="15" customHeight="1">
      <c r="A45" s="191" t="s">
        <v>62</v>
      </c>
      <c r="B45" s="198">
        <v>0</v>
      </c>
      <c r="C45" s="198">
        <f>Resultatregnskap!C43</f>
        <v>0</v>
      </c>
      <c r="D45" s="195">
        <f>B45-C45</f>
        <v>0</v>
      </c>
      <c r="E45" s="198">
        <f>Resultatregnskap!D43</f>
        <v>0</v>
      </c>
      <c r="F45" s="560" t="s">
        <v>1589</v>
      </c>
      <c r="G45" s="280"/>
    </row>
    <row r="46" spans="1:8" s="568" customFormat="1" ht="15" customHeight="1">
      <c r="A46" s="191" t="s">
        <v>64</v>
      </c>
      <c r="B46" s="198">
        <v>0</v>
      </c>
      <c r="C46" s="198">
        <f>Resultatregnskap!C44</f>
        <v>0</v>
      </c>
      <c r="D46" s="195">
        <f>B46-C46</f>
        <v>0</v>
      </c>
      <c r="E46" s="198">
        <f>Resultatregnskap!D44</f>
        <v>0</v>
      </c>
      <c r="F46" s="560" t="s">
        <v>1590</v>
      </c>
      <c r="G46" s="280"/>
      <c r="H46" s="328"/>
    </row>
    <row r="47" spans="1:8" s="568" customFormat="1" ht="15" customHeight="1">
      <c r="A47" s="192" t="s">
        <v>66</v>
      </c>
      <c r="B47" s="197">
        <f>B46-B45</f>
        <v>0</v>
      </c>
      <c r="C47" s="197">
        <f>C46-C45</f>
        <v>0</v>
      </c>
      <c r="D47" s="197">
        <f>D46-D45</f>
        <v>0</v>
      </c>
      <c r="E47" s="197">
        <f>E46-E45</f>
        <v>0</v>
      </c>
      <c r="F47" s="560" t="s">
        <v>1591</v>
      </c>
    </row>
    <row r="48" spans="1:8" s="327" customFormat="1" ht="15" customHeight="1">
      <c r="B48" s="569"/>
      <c r="C48" s="569"/>
      <c r="D48" s="569"/>
      <c r="E48" s="569"/>
      <c r="F48" s="293"/>
    </row>
    <row r="49" spans="1:6" s="327" customFormat="1" ht="15" customHeight="1">
      <c r="B49" s="569"/>
      <c r="C49" s="569"/>
      <c r="D49" s="569"/>
      <c r="E49" s="569"/>
      <c r="F49" s="293"/>
    </row>
    <row r="50" spans="1:6" s="327" customFormat="1" ht="15" customHeight="1">
      <c r="B50" s="569"/>
      <c r="C50" s="569"/>
      <c r="D50" s="569"/>
      <c r="E50" s="569"/>
      <c r="F50" s="293"/>
    </row>
    <row r="51" spans="1:6" s="327" customFormat="1" ht="15" customHeight="1">
      <c r="B51" s="561"/>
      <c r="C51" s="561"/>
      <c r="D51" s="561"/>
      <c r="E51" s="561"/>
      <c r="F51" s="293"/>
    </row>
    <row r="52" spans="1:6" s="327" customFormat="1" ht="15" customHeight="1">
      <c r="B52" s="561"/>
      <c r="C52" s="561"/>
      <c r="D52" s="561"/>
      <c r="E52" s="561"/>
      <c r="F52" s="293"/>
    </row>
    <row r="53" spans="1:6" s="327" customFormat="1" ht="15" customHeight="1">
      <c r="A53" s="16"/>
      <c r="B53" s="563"/>
      <c r="C53" s="563"/>
      <c r="D53" s="563"/>
      <c r="E53" s="563"/>
      <c r="F53" s="293"/>
    </row>
  </sheetData>
  <sheetProtection formatCells="0" formatColumns="0" formatRows="0" insertColumns="0" insertRows="0" deleteColumns="0" deleteRows="0" autoFilter="0"/>
  <phoneticPr fontId="18" type="noConversion"/>
  <pageMargins left="0.51181102362204722" right="0.51181102362204722" top="0.78740157480314965" bottom="0.78740157480314965" header="0.31496062992125984" footer="0.31496062992125984"/>
  <pageSetup paperSize="9" scale="63" orientation="portrait" r:id="rId1"/>
  <headerFooter>
    <oddFooter>&amp;R&amp;D &amp;T</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Ark25">
    <pageSetUpPr fitToPage="1"/>
  </sheetPr>
  <dimension ref="A2:F19"/>
  <sheetViews>
    <sheetView workbookViewId="0">
      <selection activeCell="F4" sqref="F4"/>
    </sheetView>
  </sheetViews>
  <sheetFormatPr baseColWidth="10" defaultColWidth="11.5703125" defaultRowHeight="12.75"/>
  <cols>
    <col min="1" max="1" width="52" style="177" customWidth="1"/>
    <col min="2" max="4" width="11.5703125" style="177"/>
    <col min="5" max="5" width="8.140625" style="177" customWidth="1"/>
    <col min="6" max="6" width="13.42578125" style="177" customWidth="1"/>
    <col min="7" max="16384" width="11.5703125" style="177"/>
  </cols>
  <sheetData>
    <row r="2" spans="1:6">
      <c r="A2" s="176" t="str">
        <f>Resultatregnskap!A3</f>
        <v>Virksomhet: Universitetet i Oslo</v>
      </c>
    </row>
    <row r="3" spans="1:6">
      <c r="A3" s="777" t="s">
        <v>1193</v>
      </c>
      <c r="B3" s="778"/>
      <c r="C3" s="778"/>
      <c r="D3" s="780"/>
      <c r="E3" s="9"/>
    </row>
    <row r="4" spans="1:6" ht="15">
      <c r="A4" s="570" t="s">
        <v>1592</v>
      </c>
      <c r="B4" s="178"/>
      <c r="C4" s="178"/>
      <c r="D4" s="178"/>
      <c r="E4" s="179"/>
    </row>
    <row r="5" spans="1:6">
      <c r="A5" s="585" t="s">
        <v>6</v>
      </c>
    </row>
    <row r="6" spans="1:6">
      <c r="B6" s="180"/>
      <c r="C6" s="180"/>
    </row>
    <row r="7" spans="1:6" ht="15">
      <c r="A7" s="207" t="s">
        <v>1593</v>
      </c>
      <c r="B7" s="571">
        <f>Resultatregnskap!C6</f>
        <v>45657</v>
      </c>
      <c r="C7" s="572">
        <f>Note1!C6</f>
        <v>45291</v>
      </c>
      <c r="D7" s="583" t="s">
        <v>8</v>
      </c>
    </row>
    <row r="8" spans="1:6" ht="15">
      <c r="A8" s="573" t="s">
        <v>1594</v>
      </c>
      <c r="B8" s="574">
        <f>Note1!B64+Note1!B67</f>
        <v>423785.55561999924</v>
      </c>
      <c r="C8" s="575">
        <f>Note1!C64+Note1!C67</f>
        <v>356055.15000000322</v>
      </c>
      <c r="D8" s="584" t="s">
        <v>1595</v>
      </c>
      <c r="E8" s="327"/>
      <c r="F8" s="280"/>
    </row>
    <row r="9" spans="1:6" ht="15">
      <c r="A9" s="576"/>
      <c r="B9" s="577"/>
      <c r="C9" s="578"/>
      <c r="D9" s="505"/>
      <c r="E9" s="327"/>
      <c r="F9" s="280"/>
    </row>
    <row r="10" spans="1:6" ht="14.25">
      <c r="A10" s="505" t="s">
        <v>1596</v>
      </c>
      <c r="B10" s="375">
        <f>Note1!B47</f>
        <v>1124288.8946999977</v>
      </c>
      <c r="C10" s="375">
        <f>Note1!C47</f>
        <v>1235178.4300599955</v>
      </c>
      <c r="D10" s="505" t="s">
        <v>1597</v>
      </c>
      <c r="F10" s="280"/>
    </row>
    <row r="11" spans="1:6" ht="14.25">
      <c r="A11" s="505" t="s">
        <v>1598</v>
      </c>
      <c r="B11" s="375">
        <f>Note1!B56</f>
        <v>690.11863000000005</v>
      </c>
      <c r="C11" s="375">
        <f>Note1!C56</f>
        <v>354.25268</v>
      </c>
      <c r="D11" s="505" t="s">
        <v>1599</v>
      </c>
      <c r="F11" s="280"/>
    </row>
    <row r="12" spans="1:6" ht="14.25">
      <c r="A12" s="883" t="s">
        <v>1600</v>
      </c>
      <c r="B12" s="884">
        <f>SUBTOTAL(9,B10:B11)</f>
        <v>1124979.0133299977</v>
      </c>
      <c r="C12" s="885">
        <f>SUBTOTAL(9,C10:C11)</f>
        <v>1235532.6827399954</v>
      </c>
      <c r="D12" s="886" t="s">
        <v>1601</v>
      </c>
      <c r="F12" s="280"/>
    </row>
    <row r="13" spans="1:6" ht="14.25">
      <c r="A13" s="576"/>
      <c r="B13" s="579"/>
      <c r="C13" s="576"/>
      <c r="D13" s="505"/>
      <c r="F13" s="280"/>
    </row>
    <row r="14" spans="1:6" ht="14.25">
      <c r="A14" s="505" t="s">
        <v>1602</v>
      </c>
      <c r="B14" s="505"/>
      <c r="C14" s="505"/>
      <c r="D14" s="505"/>
      <c r="F14" s="280"/>
    </row>
    <row r="15" spans="1:6" ht="14.25">
      <c r="A15" s="580" t="s">
        <v>1603</v>
      </c>
      <c r="B15" s="375">
        <f>Note1!B61</f>
        <v>250714.7291600001</v>
      </c>
      <c r="C15" s="375">
        <f>Note1!C61</f>
        <v>289270.56504000002</v>
      </c>
      <c r="D15" s="505" t="s">
        <v>1604</v>
      </c>
      <c r="F15" s="280"/>
    </row>
    <row r="16" spans="1:6" ht="14.25">
      <c r="A16" s="580" t="s">
        <v>1605</v>
      </c>
      <c r="B16" s="375">
        <f>Note1!B44</f>
        <v>326066.53633999964</v>
      </c>
      <c r="C16" s="375">
        <f>Note1!C44</f>
        <v>305360.25094</v>
      </c>
      <c r="D16" s="505" t="s">
        <v>1606</v>
      </c>
      <c r="F16" s="280"/>
    </row>
    <row r="17" spans="1:6" ht="14.25">
      <c r="A17" s="581" t="s">
        <v>1607</v>
      </c>
      <c r="B17" s="582">
        <f>Note1!B90</f>
        <v>406414.51190000004</v>
      </c>
      <c r="C17" s="582">
        <f>Note1!C90</f>
        <v>466087.01349999977</v>
      </c>
      <c r="D17" s="584" t="s">
        <v>1608</v>
      </c>
      <c r="F17" s="280"/>
    </row>
    <row r="18" spans="1:6" ht="14.25">
      <c r="A18" s="573" t="s">
        <v>1609</v>
      </c>
      <c r="B18" s="574">
        <f>SUBTOTAL(9,B15:B17)</f>
        <v>983195.77739999979</v>
      </c>
      <c r="C18" s="575">
        <f>SUBTOTAL(9,C15:C17)</f>
        <v>1060717.8294799998</v>
      </c>
      <c r="D18" s="584" t="s">
        <v>1610</v>
      </c>
    </row>
    <row r="19" spans="1:6">
      <c r="B19" s="179"/>
    </row>
  </sheetData>
  <pageMargins left="0.70866141732283472" right="0.70866141732283472" top="0.74803149606299213" bottom="0.74803149606299213" header="0.31496062992125984" footer="0.31496062992125984"/>
  <pageSetup paperSize="9" fitToHeight="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E176"/>
  <sheetViews>
    <sheetView workbookViewId="0">
      <selection activeCell="D17" sqref="D17"/>
    </sheetView>
  </sheetViews>
  <sheetFormatPr baseColWidth="10" defaultColWidth="11.42578125" defaultRowHeight="15" customHeight="1"/>
  <cols>
    <col min="1" max="1" width="53" style="16" customWidth="1"/>
    <col min="2" max="2" width="11.140625" style="369" customWidth="1"/>
    <col min="3" max="3" width="18.42578125" style="10" customWidth="1"/>
    <col min="4" max="4" width="11.5703125" style="10" customWidth="1"/>
    <col min="5" max="5" width="11.5703125" style="16" customWidth="1"/>
    <col min="6" max="16384" width="11.42578125" style="16"/>
  </cols>
  <sheetData>
    <row r="1" spans="1:5" ht="15" customHeight="1">
      <c r="A1" s="1138" t="s">
        <v>1611</v>
      </c>
      <c r="B1" s="1138"/>
      <c r="C1" s="1138"/>
      <c r="E1" s="10"/>
    </row>
    <row r="2" spans="1:5" ht="15" customHeight="1">
      <c r="A2" s="90"/>
      <c r="B2" s="90"/>
      <c r="C2" s="90"/>
    </row>
    <row r="3" spans="1:5" ht="15" customHeight="1">
      <c r="A3" s="181" t="str">
        <f>Resultatregnskap!A3</f>
        <v>Virksomhet: Universitetet i Oslo</v>
      </c>
      <c r="B3" s="90"/>
      <c r="C3" s="90"/>
    </row>
    <row r="4" spans="1:5" ht="15" customHeight="1">
      <c r="A4" s="777" t="s">
        <v>1193</v>
      </c>
      <c r="B4" s="778"/>
      <c r="C4" s="778"/>
      <c r="D4" s="780"/>
      <c r="E4" s="9"/>
    </row>
    <row r="5" spans="1:5" ht="15" customHeight="1">
      <c r="A5" s="1057" t="s">
        <v>1612</v>
      </c>
      <c r="B5" s="1057"/>
      <c r="C5" s="1057"/>
      <c r="D5" s="206"/>
    </row>
    <row r="6" spans="1:5" ht="15" customHeight="1">
      <c r="A6" s="948"/>
      <c r="D6" s="206"/>
    </row>
    <row r="7" spans="1:5" ht="15" customHeight="1">
      <c r="A7" s="8" t="s">
        <v>6</v>
      </c>
      <c r="D7" s="206"/>
    </row>
    <row r="8" spans="1:5" ht="15" customHeight="1">
      <c r="A8" s="966"/>
      <c r="B8" s="887"/>
      <c r="C8" s="887"/>
      <c r="D8" s="586">
        <v>45657</v>
      </c>
      <c r="E8" s="586">
        <v>45291</v>
      </c>
    </row>
    <row r="9" spans="1:5" ht="15" customHeight="1">
      <c r="A9" s="1139" t="s">
        <v>1613</v>
      </c>
      <c r="B9" s="1140" t="s">
        <v>1614</v>
      </c>
      <c r="C9" s="587" t="s">
        <v>25</v>
      </c>
      <c r="D9" s="588">
        <v>23455</v>
      </c>
      <c r="E9" s="588">
        <v>22766</v>
      </c>
    </row>
    <row r="10" spans="1:5" s="129" customFormat="1" ht="15" customHeight="1">
      <c r="A10" s="1139"/>
      <c r="B10" s="1140"/>
      <c r="C10" s="589" t="s">
        <v>22</v>
      </c>
      <c r="D10" s="588">
        <v>7633</v>
      </c>
      <c r="E10" s="588">
        <v>7116</v>
      </c>
    </row>
    <row r="11" spans="1:5" s="129" customFormat="1" ht="15" customHeight="1">
      <c r="A11" s="1139"/>
      <c r="B11" s="1141"/>
      <c r="C11" s="590" t="s">
        <v>1615</v>
      </c>
      <c r="D11" s="588">
        <v>21904</v>
      </c>
      <c r="E11" s="588">
        <v>21062</v>
      </c>
    </row>
    <row r="12" spans="1:5" s="129" customFormat="1" ht="15" customHeight="1">
      <c r="A12" s="1139"/>
      <c r="B12" s="1130" t="s">
        <v>1616</v>
      </c>
      <c r="C12" s="1131"/>
      <c r="D12" s="591">
        <f>SUM(D9:D11)</f>
        <v>52992</v>
      </c>
      <c r="E12" s="591">
        <f>SUM(E9:E11)</f>
        <v>50944</v>
      </c>
    </row>
    <row r="13" spans="1:5" s="129" customFormat="1" ht="15" customHeight="1">
      <c r="A13" s="1139"/>
      <c r="B13" s="1142" t="s">
        <v>1617</v>
      </c>
      <c r="C13" s="1135"/>
      <c r="D13" s="588">
        <v>8042</v>
      </c>
      <c r="E13" s="588">
        <v>7156</v>
      </c>
    </row>
    <row r="14" spans="1:5" ht="15" customHeight="1">
      <c r="A14" s="1139"/>
      <c r="B14" s="1130" t="s">
        <v>1618</v>
      </c>
      <c r="C14" s="1131"/>
      <c r="D14" s="591">
        <f>SUM(D12:D13)</f>
        <v>61034</v>
      </c>
      <c r="E14" s="591">
        <f>SUM(E12:E13)</f>
        <v>58100</v>
      </c>
    </row>
    <row r="15" spans="1:5" ht="15" customHeight="1">
      <c r="A15" s="1132" t="s">
        <v>1619</v>
      </c>
      <c r="B15" s="1135" t="s">
        <v>1620</v>
      </c>
      <c r="C15" s="1136"/>
      <c r="D15" s="588">
        <v>28068</v>
      </c>
      <c r="E15" s="588">
        <v>29687</v>
      </c>
    </row>
    <row r="16" spans="1:5" ht="15" customHeight="1">
      <c r="A16" s="1133"/>
      <c r="B16" s="1135" t="s">
        <v>1621</v>
      </c>
      <c r="C16" s="1136"/>
      <c r="D16" s="588">
        <v>20867</v>
      </c>
      <c r="E16" s="588">
        <v>19972</v>
      </c>
    </row>
    <row r="17" spans="1:5" ht="15" customHeight="1">
      <c r="A17" s="1133"/>
      <c r="B17" s="957" t="s">
        <v>545</v>
      </c>
      <c r="C17" s="958"/>
      <c r="D17" s="588"/>
      <c r="E17" s="588"/>
    </row>
    <row r="18" spans="1:5" ht="15" customHeight="1">
      <c r="A18" s="1134"/>
      <c r="B18" s="1131" t="s">
        <v>1622</v>
      </c>
      <c r="C18" s="1137"/>
      <c r="D18" s="591">
        <f>SUM(D15:D17)</f>
        <v>48935</v>
      </c>
      <c r="E18" s="591">
        <f>SUM(E15:E17)</f>
        <v>49659</v>
      </c>
    </row>
    <row r="19" spans="1:5" ht="15" customHeight="1">
      <c r="A19" s="1130" t="s">
        <v>1623</v>
      </c>
      <c r="B19" s="1130"/>
      <c r="C19" s="1130"/>
      <c r="D19" s="591">
        <f>+D18-D12</f>
        <v>-4057</v>
      </c>
      <c r="E19" s="591">
        <f>+E18-E12</f>
        <v>-1285</v>
      </c>
    </row>
    <row r="20" spans="1:5" ht="15" customHeight="1">
      <c r="A20" s="1130" t="s">
        <v>1624</v>
      </c>
      <c r="B20" s="1130"/>
      <c r="C20" s="1130"/>
      <c r="D20" s="591">
        <f>+D18-D14</f>
        <v>-12099</v>
      </c>
      <c r="E20" s="591">
        <f>+E18-E14</f>
        <v>-8441</v>
      </c>
    </row>
    <row r="21" spans="1:5" ht="15" customHeight="1">
      <c r="B21" s="16"/>
      <c r="C21" s="16"/>
      <c r="D21" s="16"/>
    </row>
    <row r="22" spans="1:5" ht="15" customHeight="1">
      <c r="A22" s="206" t="s">
        <v>1625</v>
      </c>
      <c r="B22" s="16"/>
      <c r="C22" s="16"/>
      <c r="D22" s="16"/>
    </row>
    <row r="23" spans="1:5" ht="15" customHeight="1">
      <c r="A23" s="206"/>
      <c r="B23" s="16"/>
      <c r="C23" s="16"/>
      <c r="D23" s="16"/>
    </row>
    <row r="24" spans="1:5" ht="15" customHeight="1">
      <c r="A24" s="206" t="s">
        <v>1626</v>
      </c>
      <c r="B24" s="16"/>
      <c r="C24" s="16"/>
      <c r="D24" s="16"/>
    </row>
    <row r="25" spans="1:5" ht="15" customHeight="1">
      <c r="B25" s="16"/>
      <c r="C25" s="16"/>
      <c r="D25" s="16"/>
    </row>
    <row r="26" spans="1:5" s="592" customFormat="1" ht="15" customHeight="1"/>
    <row r="27" spans="1:5" ht="15" customHeight="1">
      <c r="B27" s="16"/>
      <c r="C27" s="16"/>
      <c r="D27" s="16"/>
    </row>
    <row r="28" spans="1:5" ht="15" customHeight="1">
      <c r="B28" s="301"/>
      <c r="C28" s="16"/>
      <c r="D28" s="16"/>
    </row>
    <row r="29" spans="1:5" ht="15" customHeight="1">
      <c r="B29" s="16"/>
      <c r="C29" s="16"/>
      <c r="D29" s="16"/>
    </row>
    <row r="30" spans="1:5" ht="15" customHeight="1">
      <c r="B30" s="16"/>
      <c r="C30" s="16"/>
      <c r="D30" s="16"/>
    </row>
    <row r="31" spans="1:5" ht="15" customHeight="1">
      <c r="B31" s="16"/>
      <c r="C31" s="16"/>
      <c r="D31" s="16"/>
    </row>
    <row r="32" spans="1:5" ht="15" customHeight="1">
      <c r="B32" s="16"/>
      <c r="C32" s="16"/>
      <c r="D32" s="16"/>
    </row>
    <row r="33" s="16" customFormat="1" ht="15" customHeight="1"/>
    <row r="34" s="16" customFormat="1" ht="15" customHeight="1"/>
    <row r="35" s="16" customFormat="1" ht="15" customHeight="1"/>
    <row r="36" s="16" customFormat="1" ht="15" customHeight="1"/>
    <row r="37" s="16" customFormat="1" ht="15" customHeight="1"/>
    <row r="38" s="16" customFormat="1" ht="15" customHeight="1"/>
    <row r="39" s="16" customFormat="1" ht="12.75"/>
    <row r="40" s="16" customFormat="1" ht="15" customHeight="1"/>
    <row r="41" s="16" customFormat="1" ht="15" customHeight="1"/>
    <row r="42" s="16" customFormat="1" ht="15" customHeight="1"/>
    <row r="43" s="16" customFormat="1" ht="15" customHeight="1"/>
    <row r="44" s="16" customFormat="1" ht="15" customHeight="1"/>
    <row r="45" s="16" customFormat="1" ht="15" customHeight="1"/>
    <row r="46" s="16" customFormat="1" ht="15" customHeight="1"/>
    <row r="47" s="16" customFormat="1" ht="15" customHeight="1"/>
    <row r="48" s="16" customFormat="1" ht="15" customHeight="1"/>
    <row r="49" s="16" customFormat="1" ht="15" customHeight="1"/>
    <row r="50" s="16" customFormat="1" ht="15" customHeight="1"/>
    <row r="51" s="16" customFormat="1" ht="15" customHeight="1"/>
    <row r="52" s="16" customFormat="1" ht="15" customHeight="1"/>
    <row r="53" s="16" customFormat="1" ht="15" customHeight="1"/>
    <row r="54" s="16" customFormat="1" ht="15" customHeight="1"/>
    <row r="55" s="16" customFormat="1" ht="15" customHeight="1"/>
    <row r="56" s="16" customFormat="1" ht="15" customHeight="1"/>
    <row r="57" s="16" customFormat="1" ht="15" customHeight="1"/>
    <row r="58" s="16" customFormat="1" ht="15" customHeight="1"/>
    <row r="59" s="16" customFormat="1" ht="15" customHeight="1"/>
    <row r="60" s="16" customFormat="1" ht="15" customHeight="1"/>
    <row r="61" s="16" customFormat="1" ht="15" customHeight="1"/>
    <row r="62" s="16" customFormat="1" ht="15" customHeight="1"/>
    <row r="63" s="16" customFormat="1" ht="15" customHeight="1"/>
    <row r="64" s="16" customFormat="1" ht="15" customHeight="1"/>
    <row r="65" s="16" customFormat="1" ht="15" customHeight="1"/>
    <row r="66" s="16" customFormat="1" ht="15" customHeight="1"/>
    <row r="67" s="16" customFormat="1" ht="15" customHeight="1"/>
    <row r="68" s="16" customFormat="1" ht="15" customHeight="1"/>
    <row r="69" s="16" customFormat="1" ht="15" customHeight="1"/>
    <row r="70" s="16" customFormat="1" ht="15" customHeight="1"/>
    <row r="71" s="16" customFormat="1" ht="15" customHeight="1"/>
    <row r="72" s="16" customFormat="1" ht="15" customHeight="1"/>
    <row r="73" s="16" customFormat="1" ht="15" customHeight="1"/>
    <row r="74" s="16" customFormat="1" ht="15" customHeight="1"/>
    <row r="75" s="16" customFormat="1" ht="15" customHeight="1"/>
    <row r="76" s="16" customFormat="1" ht="15" customHeight="1"/>
    <row r="77" s="16" customFormat="1" ht="15" customHeight="1"/>
    <row r="78" s="16" customFormat="1" ht="15" customHeight="1"/>
    <row r="79" s="16" customFormat="1" ht="15" customHeight="1"/>
    <row r="80" s="16" customFormat="1" ht="15" customHeight="1"/>
    <row r="81" s="16" customFormat="1" ht="15" customHeight="1"/>
    <row r="82" s="16" customFormat="1" ht="15" customHeight="1"/>
    <row r="83" s="16" customFormat="1" ht="12.75"/>
    <row r="84" s="16" customFormat="1" ht="12.75"/>
    <row r="85" s="16" customFormat="1" ht="15" customHeight="1"/>
    <row r="86" s="16" customFormat="1" ht="15" customHeight="1"/>
    <row r="87" s="16" customFormat="1" ht="15" customHeight="1"/>
    <row r="88" s="16" customFormat="1" ht="15" customHeight="1"/>
    <row r="89" s="16" customFormat="1" ht="15" customHeight="1"/>
    <row r="90" s="16" customFormat="1" ht="15" customHeight="1"/>
    <row r="91" s="16" customFormat="1" ht="15" customHeight="1"/>
    <row r="92" s="16" customFormat="1" ht="15" customHeight="1"/>
    <row r="93" s="16" customFormat="1" ht="15" customHeight="1"/>
    <row r="94" s="16" customFormat="1" ht="15" customHeight="1"/>
    <row r="95" s="16" customFormat="1" ht="15" customHeight="1"/>
    <row r="96" s="16" customFormat="1" ht="15" customHeight="1"/>
    <row r="97" s="16" customFormat="1" ht="15" customHeight="1"/>
    <row r="98" s="16" customFormat="1" ht="15" customHeight="1"/>
    <row r="99" s="16" customFormat="1" ht="15" customHeight="1"/>
    <row r="100" s="16" customFormat="1" ht="15" customHeight="1"/>
    <row r="101" s="16" customFormat="1" ht="15" customHeight="1"/>
    <row r="102" s="16" customFormat="1" ht="15" customHeight="1"/>
    <row r="103" s="16" customFormat="1" ht="15" customHeight="1"/>
    <row r="104" s="16" customFormat="1" ht="15" customHeight="1"/>
    <row r="105" s="16" customFormat="1" ht="15" customHeight="1"/>
    <row r="106" s="16" customFormat="1" ht="15" customHeight="1"/>
    <row r="107" s="16" customFormat="1" ht="15" customHeight="1"/>
    <row r="108" s="16" customFormat="1" ht="15" customHeight="1"/>
    <row r="109" s="16" customFormat="1" ht="15" customHeight="1"/>
    <row r="110" s="16" customFormat="1" ht="15" customHeight="1"/>
    <row r="111" s="16" customFormat="1" ht="15" customHeight="1"/>
    <row r="112" s="16" customFormat="1" ht="15" customHeight="1"/>
    <row r="113" s="16" customFormat="1" ht="15" customHeight="1"/>
    <row r="114" s="16" customFormat="1" ht="15" customHeight="1"/>
    <row r="115" s="16" customFormat="1" ht="15" customHeight="1"/>
    <row r="116" s="16" customFormat="1" ht="15" customHeight="1"/>
    <row r="117" s="16" customFormat="1" ht="15" customHeight="1"/>
    <row r="118" s="16" customFormat="1" ht="15" customHeight="1"/>
    <row r="119" s="16" customFormat="1" ht="15" customHeight="1"/>
    <row r="120" s="16" customFormat="1" ht="15" customHeight="1"/>
    <row r="121" s="16" customFormat="1" ht="15" customHeight="1"/>
    <row r="122" s="16" customFormat="1" ht="15" customHeight="1"/>
    <row r="123" s="16" customFormat="1" ht="15" customHeight="1"/>
    <row r="124" s="16" customFormat="1" ht="15" customHeight="1"/>
    <row r="125" s="16" customFormat="1" ht="15" customHeight="1"/>
    <row r="126" s="16" customFormat="1" ht="15" customHeight="1"/>
    <row r="127" s="16" customFormat="1" ht="15" customHeight="1"/>
    <row r="128" s="16" customFormat="1" ht="15" customHeight="1"/>
    <row r="129" s="16" customFormat="1" ht="15" customHeight="1"/>
    <row r="130" s="16" customFormat="1" ht="15" customHeight="1"/>
    <row r="131" s="16" customFormat="1" ht="15" customHeight="1"/>
    <row r="132" s="16" customFormat="1" ht="15" customHeight="1"/>
    <row r="133" s="16" customFormat="1" ht="15" customHeight="1"/>
    <row r="134" s="16" customFormat="1" ht="15" customHeight="1"/>
    <row r="135" s="16" customFormat="1" ht="15" customHeight="1"/>
    <row r="136" s="16" customFormat="1" ht="15" customHeight="1"/>
    <row r="137" s="16" customFormat="1" ht="15" customHeight="1"/>
    <row r="138" s="16" customFormat="1" ht="15" customHeight="1"/>
    <row r="139" s="16" customFormat="1" ht="15" customHeight="1"/>
    <row r="140" s="16" customFormat="1" ht="15" customHeight="1"/>
    <row r="141" s="16" customFormat="1" ht="15" customHeight="1"/>
    <row r="142" s="16" customFormat="1" ht="15" customHeight="1"/>
    <row r="143" s="16" customFormat="1" ht="15" customHeight="1"/>
    <row r="144" s="16" customFormat="1" ht="15" customHeight="1"/>
    <row r="145" s="16" customFormat="1" ht="15" customHeight="1"/>
    <row r="146" s="16" customFormat="1" ht="15" customHeight="1"/>
    <row r="147" s="16" customFormat="1" ht="15" customHeight="1"/>
    <row r="148" s="16" customFormat="1" ht="15" customHeight="1"/>
    <row r="149" s="16" customFormat="1" ht="15" customHeight="1"/>
    <row r="150" s="16" customFormat="1" ht="15" customHeight="1"/>
    <row r="151" s="16" customFormat="1" ht="15" customHeight="1"/>
    <row r="152" s="16" customFormat="1" ht="15" customHeight="1"/>
    <row r="153" s="16" customFormat="1" ht="15" customHeight="1"/>
    <row r="154" s="16" customFormat="1" ht="15" customHeight="1"/>
    <row r="155" s="16" customFormat="1" ht="15" customHeight="1"/>
    <row r="156" s="16" customFormat="1" ht="15" customHeight="1"/>
    <row r="157" s="16" customFormat="1" ht="15" customHeight="1"/>
    <row r="158" s="16" customFormat="1" ht="15" customHeight="1"/>
    <row r="159" s="16" customFormat="1" ht="15" customHeight="1"/>
    <row r="160" s="16" customFormat="1" ht="15" customHeight="1"/>
    <row r="161" spans="1:4" ht="15" customHeight="1">
      <c r="B161" s="16"/>
      <c r="C161" s="16"/>
      <c r="D161" s="16"/>
    </row>
    <row r="162" spans="1:4" ht="15" customHeight="1">
      <c r="B162" s="16"/>
      <c r="C162" s="16"/>
      <c r="D162" s="16"/>
    </row>
    <row r="163" spans="1:4" ht="15" customHeight="1">
      <c r="B163" s="16"/>
      <c r="C163" s="16"/>
      <c r="D163" s="16"/>
    </row>
    <row r="164" spans="1:4" ht="15" customHeight="1">
      <c r="B164" s="16"/>
      <c r="C164" s="16"/>
      <c r="D164" s="16"/>
    </row>
    <row r="165" spans="1:4" ht="15" customHeight="1">
      <c r="B165" s="16"/>
      <c r="C165" s="16"/>
      <c r="D165" s="16"/>
    </row>
    <row r="166" spans="1:4" ht="15" customHeight="1">
      <c r="B166" s="16"/>
      <c r="C166" s="16"/>
      <c r="D166" s="16"/>
    </row>
    <row r="167" spans="1:4" ht="15" customHeight="1">
      <c r="B167" s="16"/>
      <c r="C167" s="16"/>
      <c r="D167" s="16"/>
    </row>
    <row r="168" spans="1:4" ht="15" customHeight="1">
      <c r="B168" s="16"/>
      <c r="C168" s="16"/>
      <c r="D168" s="16"/>
    </row>
    <row r="169" spans="1:4" ht="15" customHeight="1">
      <c r="B169" s="16"/>
      <c r="C169" s="16"/>
      <c r="D169" s="16"/>
    </row>
    <row r="170" spans="1:4" ht="15" customHeight="1">
      <c r="B170" s="16"/>
      <c r="C170" s="16"/>
      <c r="D170" s="16"/>
    </row>
    <row r="171" spans="1:4" ht="15" customHeight="1">
      <c r="B171" s="16"/>
      <c r="C171" s="16"/>
      <c r="D171" s="16"/>
    </row>
    <row r="172" spans="1:4" ht="15" customHeight="1">
      <c r="B172" s="16"/>
      <c r="C172" s="16"/>
      <c r="D172" s="16"/>
    </row>
    <row r="173" spans="1:4" ht="15" customHeight="1">
      <c r="B173" s="16"/>
      <c r="C173" s="16"/>
      <c r="D173" s="16"/>
    </row>
    <row r="174" spans="1:4" ht="15" customHeight="1">
      <c r="B174" s="16"/>
      <c r="C174" s="16"/>
      <c r="D174" s="16"/>
    </row>
    <row r="175" spans="1:4" ht="15" customHeight="1">
      <c r="B175" s="16"/>
      <c r="C175" s="16"/>
      <c r="D175" s="16"/>
    </row>
    <row r="176" spans="1:4" ht="15" customHeight="1">
      <c r="A176" s="7"/>
      <c r="B176" s="16"/>
      <c r="C176" s="16"/>
      <c r="D176" s="227"/>
    </row>
  </sheetData>
  <sheetProtection formatCells="0" formatColumns="0" formatRows="0" insertColumns="0" insertRows="0" deleteColumns="0" deleteRows="0" autoFilter="0"/>
  <mergeCells count="13">
    <mergeCell ref="A1:C1"/>
    <mergeCell ref="A5:C5"/>
    <mergeCell ref="A9:A14"/>
    <mergeCell ref="B9:B11"/>
    <mergeCell ref="B12:C12"/>
    <mergeCell ref="B13:C13"/>
    <mergeCell ref="A19:C19"/>
    <mergeCell ref="A20:C20"/>
    <mergeCell ref="B14:C14"/>
    <mergeCell ref="A15:A18"/>
    <mergeCell ref="B15:C15"/>
    <mergeCell ref="B16:C16"/>
    <mergeCell ref="B18:C18"/>
  </mergeCells>
  <pageMargins left="0.51181102362204722" right="0.51181102362204722" top="0.78740157480314965" bottom="0.78740157480314965" header="0.31496062992125984" footer="0.31496062992125984"/>
  <pageSetup paperSize="9" scale="89" fitToHeight="0" orientation="portrait" r:id="rId1"/>
  <headerFooter>
    <oddFooter>&amp;R&amp;D &amp;T</oddFooter>
  </headerFooter>
  <rowBreaks count="5" manualBreakCount="5">
    <brk id="29" max="16383" man="1"/>
    <brk id="85" max="16383" man="1"/>
    <brk id="119" max="16383" man="1"/>
    <brk id="138" max="16383" man="1"/>
    <brk id="154"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6309B-BAED-4857-B505-9A9A0CE5C307}">
  <sheetPr>
    <pageSetUpPr fitToPage="1"/>
  </sheetPr>
  <dimension ref="A1:F176"/>
  <sheetViews>
    <sheetView workbookViewId="0">
      <selection activeCell="A59" sqref="A59"/>
    </sheetView>
  </sheetViews>
  <sheetFormatPr baseColWidth="10" defaultColWidth="11.42578125" defaultRowHeight="15" customHeight="1"/>
  <cols>
    <col min="1" max="1" width="86.7109375" style="16" customWidth="1"/>
    <col min="2" max="2" width="11.140625" style="369" customWidth="1"/>
    <col min="3" max="4" width="15.7109375" style="10" customWidth="1"/>
    <col min="5" max="16384" width="11.42578125" style="16"/>
  </cols>
  <sheetData>
    <row r="1" spans="1:6" ht="15" customHeight="1">
      <c r="A1" s="959" t="s">
        <v>1611</v>
      </c>
      <c r="B1" s="90"/>
      <c r="C1" s="90"/>
    </row>
    <row r="2" spans="1:6" ht="15" customHeight="1">
      <c r="A2" s="90"/>
      <c r="B2" s="90"/>
      <c r="C2" s="90"/>
    </row>
    <row r="3" spans="1:6" ht="15" customHeight="1">
      <c r="A3" s="90" t="s">
        <v>1627</v>
      </c>
      <c r="B3" s="90"/>
      <c r="C3" s="90"/>
    </row>
    <row r="4" spans="1:6" ht="15" customHeight="1">
      <c r="A4" s="777" t="s">
        <v>1193</v>
      </c>
      <c r="B4" s="9"/>
      <c r="C4" s="9"/>
      <c r="D4" s="780"/>
      <c r="E4" s="9"/>
    </row>
    <row r="5" spans="1:6" ht="15" customHeight="1">
      <c r="A5" s="1057" t="s">
        <v>1612</v>
      </c>
      <c r="B5" s="1057"/>
      <c r="C5" s="1057"/>
      <c r="D5" s="206"/>
    </row>
    <row r="6" spans="1:6" ht="15" customHeight="1">
      <c r="A6" s="948"/>
      <c r="D6" s="206"/>
    </row>
    <row r="7" spans="1:6" ht="15" customHeight="1">
      <c r="A7" s="949" t="s">
        <v>1628</v>
      </c>
      <c r="D7" s="206"/>
    </row>
    <row r="8" spans="1:6" ht="15" customHeight="1">
      <c r="A8" s="593"/>
      <c r="B8" s="163" t="s">
        <v>7</v>
      </c>
      <c r="C8" s="355">
        <v>45657</v>
      </c>
      <c r="D8" s="356">
        <v>45291</v>
      </c>
      <c r="F8" s="204"/>
    </row>
    <row r="9" spans="1:6" ht="15" customHeight="1">
      <c r="A9" s="136" t="s">
        <v>9</v>
      </c>
      <c r="B9" s="164"/>
      <c r="C9" s="212"/>
      <c r="D9" s="357"/>
    </row>
    <row r="10" spans="1:6" s="129" customFormat="1" ht="15" customHeight="1">
      <c r="A10" s="138" t="s">
        <v>10</v>
      </c>
      <c r="B10" s="149" t="s">
        <v>1629</v>
      </c>
      <c r="C10" s="358">
        <v>0</v>
      </c>
      <c r="D10" s="357">
        <v>0</v>
      </c>
    </row>
    <row r="11" spans="1:6" s="129" customFormat="1" ht="15" customHeight="1">
      <c r="A11" s="138" t="s">
        <v>12</v>
      </c>
      <c r="B11" s="149" t="s">
        <v>1629</v>
      </c>
      <c r="C11" s="358">
        <v>0</v>
      </c>
      <c r="D11" s="357">
        <v>0</v>
      </c>
    </row>
    <row r="12" spans="1:6" s="129" customFormat="1" ht="15" customHeight="1">
      <c r="A12" s="138" t="s">
        <v>16</v>
      </c>
      <c r="B12" s="149" t="s">
        <v>1629</v>
      </c>
      <c r="C12" s="358">
        <v>0</v>
      </c>
      <c r="D12" s="357">
        <v>0</v>
      </c>
    </row>
    <row r="13" spans="1:6" s="129" customFormat="1" ht="15" customHeight="1">
      <c r="A13" s="138" t="s">
        <v>1630</v>
      </c>
      <c r="B13" s="149" t="s">
        <v>1629</v>
      </c>
      <c r="C13" s="358">
        <v>0</v>
      </c>
      <c r="D13" s="357">
        <v>0</v>
      </c>
    </row>
    <row r="14" spans="1:6" ht="15" customHeight="1">
      <c r="A14" s="139" t="s">
        <v>20</v>
      </c>
      <c r="B14" s="149"/>
      <c r="C14" s="165">
        <f>SUBTOTAL(9,C10:C13)</f>
        <v>0</v>
      </c>
      <c r="D14" s="197">
        <f>SUBTOTAL(9,D10:D13)</f>
        <v>0</v>
      </c>
    </row>
    <row r="15" spans="1:6" ht="15" customHeight="1">
      <c r="A15" s="137"/>
      <c r="B15" s="149"/>
      <c r="C15" s="198"/>
      <c r="D15" s="357"/>
    </row>
    <row r="16" spans="1:6" ht="15" customHeight="1">
      <c r="A16" s="136" t="s">
        <v>22</v>
      </c>
      <c r="B16" s="164"/>
      <c r="C16" s="212"/>
      <c r="D16" s="357"/>
    </row>
    <row r="17" spans="1:6" ht="15" customHeight="1">
      <c r="A17" s="138" t="s">
        <v>1631</v>
      </c>
      <c r="B17" s="149" t="s">
        <v>1632</v>
      </c>
      <c r="C17" s="359">
        <v>0</v>
      </c>
      <c r="D17" s="360">
        <v>0</v>
      </c>
    </row>
    <row r="18" spans="1:6" ht="15" customHeight="1">
      <c r="A18" s="138" t="s">
        <v>23</v>
      </c>
      <c r="B18" s="149" t="s">
        <v>1633</v>
      </c>
      <c r="C18" s="359">
        <v>0</v>
      </c>
      <c r="D18" s="360">
        <v>0</v>
      </c>
    </row>
    <row r="19" spans="1:6" ht="15" customHeight="1">
      <c r="A19" s="138" t="s">
        <v>31</v>
      </c>
      <c r="B19" s="149" t="s">
        <v>1633</v>
      </c>
      <c r="C19" s="359">
        <v>0</v>
      </c>
      <c r="D19" s="360">
        <v>0</v>
      </c>
    </row>
    <row r="20" spans="1:6" ht="15" customHeight="1">
      <c r="A20" s="138" t="s">
        <v>1634</v>
      </c>
      <c r="B20" s="149" t="s">
        <v>1633</v>
      </c>
      <c r="C20" s="359">
        <v>0</v>
      </c>
      <c r="D20" s="360">
        <v>0</v>
      </c>
    </row>
    <row r="21" spans="1:6" ht="15" customHeight="1">
      <c r="A21" s="139" t="s">
        <v>33</v>
      </c>
      <c r="B21" s="166"/>
      <c r="C21" s="165">
        <f>SUBTOTAL(9,C17:C20)</f>
        <v>0</v>
      </c>
      <c r="D21" s="197">
        <f>SUBTOTAL(9,D17:D20)</f>
        <v>0</v>
      </c>
    </row>
    <row r="22" spans="1:6" ht="15" customHeight="1">
      <c r="A22" s="139"/>
      <c r="B22" s="166"/>
      <c r="C22" s="212"/>
      <c r="D22" s="357"/>
    </row>
    <row r="23" spans="1:6" ht="15" customHeight="1">
      <c r="A23" s="136" t="s">
        <v>35</v>
      </c>
      <c r="B23" s="164"/>
      <c r="C23" s="212">
        <f>C14-C21</f>
        <v>0</v>
      </c>
      <c r="D23" s="198">
        <f>D14-D21</f>
        <v>0</v>
      </c>
    </row>
    <row r="24" spans="1:6" ht="15" customHeight="1">
      <c r="A24" s="137"/>
      <c r="B24" s="149"/>
      <c r="C24" s="198"/>
      <c r="D24" s="357"/>
    </row>
    <row r="25" spans="1:6" ht="15" customHeight="1">
      <c r="A25" s="136" t="s">
        <v>1578</v>
      </c>
      <c r="B25" s="164"/>
      <c r="C25" s="212"/>
      <c r="D25" s="357"/>
    </row>
    <row r="26" spans="1:6" s="592" customFormat="1" ht="15" customHeight="1">
      <c r="A26" s="138" t="s">
        <v>1635</v>
      </c>
      <c r="B26" s="149" t="s">
        <v>1636</v>
      </c>
      <c r="C26" s="361"/>
      <c r="D26" s="357"/>
    </row>
    <row r="27" spans="1:6" ht="15" customHeight="1">
      <c r="A27" s="139" t="s">
        <v>152</v>
      </c>
      <c r="B27" s="149"/>
      <c r="C27" s="165">
        <f>SUBTOTAL(9,C26:C26)</f>
        <v>0</v>
      </c>
      <c r="D27" s="197">
        <f>SUBTOTAL(9,D26:D26)</f>
        <v>0</v>
      </c>
    </row>
    <row r="28" spans="1:6" ht="15" customHeight="1">
      <c r="A28" s="139"/>
      <c r="B28" s="149"/>
      <c r="C28" s="198"/>
      <c r="D28" s="357"/>
      <c r="F28" s="301"/>
    </row>
    <row r="29" spans="1:6" ht="15" customHeight="1">
      <c r="A29" s="136" t="s">
        <v>1637</v>
      </c>
      <c r="B29" s="149"/>
      <c r="C29" s="212">
        <f>C23+C27</f>
        <v>0</v>
      </c>
      <c r="D29" s="198">
        <f>D23+D27</f>
        <v>0</v>
      </c>
    </row>
    <row r="30" spans="1:6" ht="15" customHeight="1">
      <c r="D30" s="16"/>
    </row>
    <row r="31" spans="1:6" ht="15" customHeight="1">
      <c r="A31" s="1" t="s">
        <v>1638</v>
      </c>
      <c r="B31" s="362"/>
      <c r="C31" s="363">
        <f>C8</f>
        <v>45657</v>
      </c>
      <c r="D31" s="364">
        <f>D8</f>
        <v>45291</v>
      </c>
    </row>
    <row r="32" spans="1:6" ht="15" customHeight="1">
      <c r="A32" s="1"/>
      <c r="B32" s="366"/>
      <c r="C32" s="365"/>
      <c r="D32" s="368"/>
    </row>
    <row r="33" spans="1:4" ht="15" customHeight="1">
      <c r="A33" s="949" t="s">
        <v>416</v>
      </c>
      <c r="B33" s="597"/>
      <c r="C33" s="598"/>
      <c r="D33" s="596"/>
    </row>
    <row r="34" spans="1:4" ht="15" customHeight="1">
      <c r="A34" s="7" t="s">
        <v>1639</v>
      </c>
      <c r="B34" s="597"/>
      <c r="C34" s="598">
        <v>0</v>
      </c>
      <c r="D34" s="596">
        <v>0</v>
      </c>
    </row>
    <row r="35" spans="1:4" ht="15" customHeight="1">
      <c r="A35" s="462" t="s">
        <v>1640</v>
      </c>
      <c r="B35" s="597"/>
      <c r="C35" s="598">
        <v>0</v>
      </c>
      <c r="D35" s="596">
        <v>0</v>
      </c>
    </row>
    <row r="36" spans="1:4" ht="15" customHeight="1">
      <c r="A36" s="7" t="s">
        <v>1641</v>
      </c>
      <c r="B36" s="597"/>
      <c r="C36" s="598">
        <v>0</v>
      </c>
      <c r="D36" s="596">
        <v>0</v>
      </c>
    </row>
    <row r="37" spans="1:4" ht="15" customHeight="1">
      <c r="A37" s="941" t="s">
        <v>431</v>
      </c>
      <c r="B37" s="140"/>
      <c r="C37" s="599">
        <f>SUBTOTAL(9,C34:C36)</f>
        <v>0</v>
      </c>
      <c r="D37" s="600">
        <f>SUBTOTAL(9,D34:D36)</f>
        <v>0</v>
      </c>
    </row>
    <row r="38" spans="1:4" ht="15" customHeight="1">
      <c r="A38" s="8" t="s">
        <v>449</v>
      </c>
    </row>
    <row r="39" spans="1:4" ht="25.5">
      <c r="A39" s="960" t="s">
        <v>1642</v>
      </c>
      <c r="B39" s="960"/>
      <c r="C39" s="960"/>
      <c r="D39" s="960"/>
    </row>
    <row r="41" spans="1:4" ht="15" customHeight="1">
      <c r="A41" s="949" t="s">
        <v>1643</v>
      </c>
      <c r="B41" s="597"/>
      <c r="C41" s="598"/>
      <c r="D41" s="598"/>
    </row>
    <row r="42" spans="1:4" ht="15" customHeight="1">
      <c r="A42" s="7" t="s">
        <v>1644</v>
      </c>
      <c r="B42" s="597"/>
      <c r="C42" s="598">
        <v>0</v>
      </c>
      <c r="D42" s="596">
        <v>0</v>
      </c>
    </row>
    <row r="43" spans="1:4" ht="15" customHeight="1">
      <c r="A43" s="601" t="s">
        <v>445</v>
      </c>
      <c r="B43" s="597"/>
      <c r="C43" s="598">
        <v>0</v>
      </c>
      <c r="D43" s="596">
        <v>0</v>
      </c>
    </row>
    <row r="44" spans="1:4" ht="15" customHeight="1">
      <c r="A44" s="941" t="s">
        <v>1645</v>
      </c>
      <c r="B44" s="140"/>
      <c r="C44" s="599">
        <f>SUBTOTAL(9,C42:C43)</f>
        <v>0</v>
      </c>
      <c r="D44" s="600">
        <f>SUBTOTAL(9,D42:D43)</f>
        <v>0</v>
      </c>
    </row>
    <row r="45" spans="1:4" ht="15" customHeight="1">
      <c r="A45" s="8" t="s">
        <v>449</v>
      </c>
      <c r="D45" s="16"/>
    </row>
    <row r="46" spans="1:4" ht="15" customHeight="1">
      <c r="D46" s="16"/>
    </row>
    <row r="47" spans="1:4" ht="15" customHeight="1">
      <c r="A47" s="949" t="s">
        <v>1646</v>
      </c>
      <c r="B47" s="602"/>
      <c r="C47" s="603"/>
      <c r="D47" s="7"/>
    </row>
    <row r="48" spans="1:4" ht="15" customHeight="1">
      <c r="A48" s="7" t="s">
        <v>1647</v>
      </c>
      <c r="B48" s="597"/>
      <c r="C48" s="598">
        <v>0</v>
      </c>
      <c r="D48" s="596">
        <v>0</v>
      </c>
    </row>
    <row r="49" spans="1:4" ht="15" customHeight="1">
      <c r="A49" s="7" t="s">
        <v>1648</v>
      </c>
      <c r="B49" s="597"/>
      <c r="C49" s="598">
        <v>0</v>
      </c>
      <c r="D49" s="596">
        <v>0</v>
      </c>
    </row>
    <row r="50" spans="1:4" ht="15" customHeight="1">
      <c r="A50" s="7" t="s">
        <v>1649</v>
      </c>
      <c r="B50" s="597"/>
      <c r="C50" s="598">
        <v>0</v>
      </c>
      <c r="D50" s="596">
        <v>0</v>
      </c>
    </row>
    <row r="51" spans="1:4" ht="15" customHeight="1">
      <c r="A51" s="7" t="s">
        <v>1650</v>
      </c>
      <c r="B51" s="597"/>
      <c r="C51" s="598">
        <v>0</v>
      </c>
      <c r="D51" s="596">
        <v>0</v>
      </c>
    </row>
    <row r="52" spans="1:4" ht="15" customHeight="1">
      <c r="A52" s="330" t="s">
        <v>1651</v>
      </c>
      <c r="B52" s="597"/>
      <c r="C52" s="598">
        <v>0</v>
      </c>
      <c r="D52" s="596">
        <v>0</v>
      </c>
    </row>
    <row r="53" spans="1:4" ht="15" customHeight="1">
      <c r="A53" s="330"/>
      <c r="B53" s="597"/>
      <c r="C53" s="598"/>
      <c r="D53" s="596"/>
    </row>
    <row r="54" spans="1:4" ht="15" customHeight="1">
      <c r="A54" s="941" t="s">
        <v>1652</v>
      </c>
      <c r="B54" s="140"/>
      <c r="C54" s="599">
        <f>SUBTOTAL(9,C48:C53)</f>
        <v>0</v>
      </c>
      <c r="D54" s="600">
        <f>SUBTOTAL(9,D48:D53)</f>
        <v>0</v>
      </c>
    </row>
    <row r="55" spans="1:4" ht="15" customHeight="1">
      <c r="A55" s="513"/>
      <c r="D55" s="16"/>
    </row>
    <row r="56" spans="1:4" ht="15" customHeight="1">
      <c r="A56" s="1082" t="s">
        <v>1653</v>
      </c>
      <c r="B56" s="1082"/>
      <c r="C56" s="1082"/>
      <c r="D56" s="1082"/>
    </row>
    <row r="57" spans="1:4" ht="15" customHeight="1">
      <c r="A57" s="1082"/>
      <c r="B57" s="1082"/>
      <c r="C57" s="1082"/>
      <c r="D57" s="1082"/>
    </row>
    <row r="58" spans="1:4" ht="15" customHeight="1">
      <c r="A58" s="8" t="s">
        <v>1654</v>
      </c>
      <c r="D58" s="16"/>
    </row>
    <row r="59" spans="1:4" ht="15" customHeight="1">
      <c r="A59" s="8"/>
      <c r="D59" s="16"/>
    </row>
    <row r="60" spans="1:4" ht="15" customHeight="1">
      <c r="A60" s="949" t="s">
        <v>1655</v>
      </c>
      <c r="B60" s="602"/>
      <c r="C60" s="603"/>
      <c r="D60" s="7"/>
    </row>
    <row r="61" spans="1:4" ht="15" customHeight="1">
      <c r="A61" s="7" t="s">
        <v>481</v>
      </c>
      <c r="B61" s="597"/>
      <c r="C61" s="598">
        <v>0</v>
      </c>
      <c r="D61" s="596">
        <v>0</v>
      </c>
    </row>
    <row r="62" spans="1:4" ht="15" customHeight="1">
      <c r="A62" s="7" t="s">
        <v>483</v>
      </c>
      <c r="B62" s="597"/>
      <c r="C62" s="598">
        <v>0</v>
      </c>
      <c r="D62" s="596">
        <v>0</v>
      </c>
    </row>
    <row r="63" spans="1:4" ht="15" customHeight="1">
      <c r="A63" s="7" t="s">
        <v>485</v>
      </c>
      <c r="B63" s="597"/>
      <c r="C63" s="598">
        <v>0</v>
      </c>
      <c r="D63" s="596">
        <v>0</v>
      </c>
    </row>
    <row r="64" spans="1:4" ht="15" customHeight="1">
      <c r="A64" s="7" t="s">
        <v>1656</v>
      </c>
      <c r="B64" s="597"/>
      <c r="C64" s="598">
        <v>0</v>
      </c>
      <c r="D64" s="596">
        <v>0</v>
      </c>
    </row>
    <row r="65" spans="1:4" ht="15" customHeight="1">
      <c r="A65" s="941" t="s">
        <v>503</v>
      </c>
      <c r="B65" s="140"/>
      <c r="C65" s="599">
        <f>SUBTOTAL(9,C61:C64)</f>
        <v>0</v>
      </c>
      <c r="D65" s="600">
        <f>SUBTOTAL(9,D61:D64)</f>
        <v>0</v>
      </c>
    </row>
    <row r="66" spans="1:4" ht="15" customHeight="1">
      <c r="A66" s="949"/>
      <c r="D66" s="16"/>
    </row>
    <row r="67" spans="1:4" ht="15" customHeight="1">
      <c r="A67" s="1082" t="s">
        <v>1657</v>
      </c>
      <c r="B67" s="1082"/>
      <c r="C67" s="1082"/>
      <c r="D67" s="1082"/>
    </row>
    <row r="68" spans="1:4" ht="15" customHeight="1">
      <c r="A68" s="1082"/>
      <c r="B68" s="1082"/>
      <c r="C68" s="1082"/>
      <c r="D68" s="1082"/>
    </row>
    <row r="69" spans="1:4" ht="15" customHeight="1">
      <c r="D69" s="16"/>
    </row>
    <row r="70" spans="1:4" ht="15" customHeight="1">
      <c r="A70" s="949" t="s">
        <v>1658</v>
      </c>
      <c r="B70" s="602"/>
      <c r="C70" s="603"/>
      <c r="D70" s="7"/>
    </row>
    <row r="71" spans="1:4" ht="15" customHeight="1">
      <c r="A71" s="7" t="s">
        <v>1659</v>
      </c>
      <c r="B71" s="597"/>
      <c r="C71" s="598">
        <v>0</v>
      </c>
      <c r="D71" s="596">
        <v>0</v>
      </c>
    </row>
    <row r="72" spans="1:4" ht="15" customHeight="1">
      <c r="A72" s="7" t="s">
        <v>1660</v>
      </c>
      <c r="B72" s="597"/>
      <c r="C72" s="598">
        <v>0</v>
      </c>
      <c r="D72" s="596">
        <v>0</v>
      </c>
    </row>
    <row r="73" spans="1:4" ht="15" customHeight="1">
      <c r="A73" s="7" t="s">
        <v>529</v>
      </c>
      <c r="B73" s="597"/>
      <c r="C73" s="598">
        <v>0</v>
      </c>
      <c r="D73" s="596">
        <v>0</v>
      </c>
    </row>
    <row r="74" spans="1:4" ht="15" customHeight="1">
      <c r="A74" s="941" t="s">
        <v>539</v>
      </c>
      <c r="B74" s="140"/>
      <c r="C74" s="599">
        <f>SUBTOTAL(9,C71:C73)</f>
        <v>0</v>
      </c>
      <c r="D74" s="600">
        <f>SUBTOTAL(9,D71:D73)</f>
        <v>0</v>
      </c>
    </row>
    <row r="75" spans="1:4" ht="15" customHeight="1">
      <c r="A75" s="513"/>
      <c r="D75" s="16"/>
    </row>
    <row r="76" spans="1:4" ht="15" customHeight="1">
      <c r="A76" s="949" t="s">
        <v>1661</v>
      </c>
      <c r="B76" s="602"/>
      <c r="C76" s="603"/>
      <c r="D76" s="7"/>
    </row>
    <row r="77" spans="1:4" ht="15" customHeight="1">
      <c r="A77" s="7" t="s">
        <v>1662</v>
      </c>
      <c r="B77" s="597"/>
      <c r="C77" s="598">
        <v>0</v>
      </c>
      <c r="D77" s="596">
        <v>0</v>
      </c>
    </row>
    <row r="78" spans="1:4" ht="15" customHeight="1">
      <c r="A78" s="7" t="s">
        <v>1663</v>
      </c>
      <c r="B78" s="597"/>
      <c r="C78" s="598">
        <v>0</v>
      </c>
      <c r="D78" s="596">
        <v>0</v>
      </c>
    </row>
    <row r="79" spans="1:4" ht="15" customHeight="1">
      <c r="A79" s="7" t="s">
        <v>1664</v>
      </c>
      <c r="B79" s="597"/>
      <c r="C79" s="598">
        <v>0</v>
      </c>
      <c r="D79" s="596">
        <v>0</v>
      </c>
    </row>
    <row r="80" spans="1:4" ht="15" customHeight="1">
      <c r="A80" s="941" t="s">
        <v>1665</v>
      </c>
      <c r="B80" s="140"/>
      <c r="C80" s="599">
        <f>SUBTOTAL(9,C77:C79)</f>
        <v>0</v>
      </c>
      <c r="D80" s="600">
        <f>SUBTOTAL(9,D77:D79)</f>
        <v>0</v>
      </c>
    </row>
    <row r="81" spans="1:4" ht="15" customHeight="1">
      <c r="D81" s="16"/>
    </row>
    <row r="82" spans="1:4" ht="15" customHeight="1">
      <c r="A82" s="1082" t="s">
        <v>1653</v>
      </c>
      <c r="B82" s="1082"/>
      <c r="C82" s="1082"/>
      <c r="D82" s="1082"/>
    </row>
    <row r="83" spans="1:4" ht="12.75">
      <c r="A83" s="1082"/>
      <c r="B83" s="1082"/>
      <c r="C83" s="1082"/>
      <c r="D83" s="1082"/>
    </row>
    <row r="84" spans="1:4" ht="12.75">
      <c r="D84" s="16"/>
    </row>
    <row r="85" spans="1:4" ht="15" customHeight="1">
      <c r="A85" s="888" t="s">
        <v>20</v>
      </c>
      <c r="B85" s="889"/>
      <c r="C85" s="890">
        <f>SUBTOTAL(9,C34:C84)</f>
        <v>0</v>
      </c>
      <c r="D85" s="890">
        <f>SUBTOTAL(9,D34:D84)</f>
        <v>0</v>
      </c>
    </row>
    <row r="86" spans="1:4" ht="15" customHeight="1">
      <c r="D86" s="16"/>
    </row>
    <row r="87" spans="1:4" ht="15" customHeight="1">
      <c r="A87" s="1" t="s">
        <v>1666</v>
      </c>
      <c r="B87" s="362"/>
      <c r="C87" s="370">
        <f>C8</f>
        <v>45657</v>
      </c>
      <c r="D87" s="364">
        <f>D8</f>
        <v>45291</v>
      </c>
    </row>
    <row r="88" spans="1:4" ht="15" customHeight="1">
      <c r="A88" s="90"/>
      <c r="B88" s="366"/>
      <c r="C88" s="367"/>
      <c r="D88" s="368"/>
    </row>
    <row r="89" spans="1:4" ht="15" customHeight="1">
      <c r="A89" s="377" t="s">
        <v>1667</v>
      </c>
      <c r="B89" s="597"/>
      <c r="C89" s="598">
        <v>0</v>
      </c>
      <c r="D89" s="596">
        <v>0</v>
      </c>
    </row>
    <row r="90" spans="1:4" ht="15" customHeight="1">
      <c r="A90" s="377" t="s">
        <v>585</v>
      </c>
      <c r="B90" s="597"/>
      <c r="C90" s="598">
        <v>0</v>
      </c>
      <c r="D90" s="596">
        <v>0</v>
      </c>
    </row>
    <row r="91" spans="1:4" ht="15" customHeight="1">
      <c r="A91" s="377" t="s">
        <v>1668</v>
      </c>
      <c r="B91" s="597"/>
      <c r="C91" s="598">
        <v>0</v>
      </c>
      <c r="D91" s="596">
        <v>0</v>
      </c>
    </row>
    <row r="92" spans="1:4" ht="15" customHeight="1">
      <c r="A92" s="377" t="s">
        <v>1669</v>
      </c>
      <c r="B92" s="597"/>
      <c r="C92" s="598">
        <v>0</v>
      </c>
      <c r="D92" s="596">
        <v>0</v>
      </c>
    </row>
    <row r="93" spans="1:4" ht="15" customHeight="1">
      <c r="A93" s="377" t="s">
        <v>593</v>
      </c>
      <c r="B93" s="597"/>
      <c r="C93" s="598">
        <v>0</v>
      </c>
      <c r="D93" s="596">
        <v>0</v>
      </c>
    </row>
    <row r="94" spans="1:4" ht="15" customHeight="1">
      <c r="A94" s="379" t="s">
        <v>595</v>
      </c>
      <c r="B94" s="604"/>
      <c r="C94" s="605">
        <v>0</v>
      </c>
      <c r="D94" s="606">
        <v>0</v>
      </c>
    </row>
    <row r="95" spans="1:4" ht="15" customHeight="1">
      <c r="A95" s="607" t="s">
        <v>597</v>
      </c>
      <c r="B95" s="140"/>
      <c r="C95" s="599">
        <f>SUBTOTAL(9,C89:C94)</f>
        <v>0</v>
      </c>
      <c r="D95" s="600">
        <f>SUBTOTAL(9,D89:D94)</f>
        <v>0</v>
      </c>
    </row>
    <row r="96" spans="1:4" ht="15" customHeight="1">
      <c r="A96" s="381"/>
      <c r="D96" s="16"/>
    </row>
    <row r="97" spans="1:4" ht="15" customHeight="1">
      <c r="A97" s="381" t="s">
        <v>1670</v>
      </c>
      <c r="B97" s="602"/>
      <c r="C97" s="608">
        <v>0</v>
      </c>
      <c r="D97" s="7">
        <v>0</v>
      </c>
    </row>
    <row r="98" spans="1:4" ht="15" customHeight="1">
      <c r="A98" s="371"/>
      <c r="C98" s="372"/>
      <c r="D98" s="16"/>
    </row>
    <row r="99" spans="1:4" ht="15" customHeight="1">
      <c r="A99" s="1143" t="s">
        <v>1671</v>
      </c>
      <c r="B99" s="1143"/>
      <c r="C99" s="1143"/>
      <c r="D99" s="1143"/>
    </row>
    <row r="100" spans="1:4" ht="15" customHeight="1">
      <c r="A100" s="1143"/>
      <c r="B100" s="1143"/>
      <c r="C100" s="1143"/>
      <c r="D100" s="1143"/>
    </row>
    <row r="101" spans="1:4" ht="15" customHeight="1">
      <c r="A101" s="1124" t="s">
        <v>1672</v>
      </c>
      <c r="B101" s="1124"/>
      <c r="C101" s="1124"/>
      <c r="D101" s="1124"/>
    </row>
    <row r="102" spans="1:4" ht="15" customHeight="1">
      <c r="A102" s="1124"/>
      <c r="B102" s="1124"/>
      <c r="C102" s="1124"/>
      <c r="D102" s="1124"/>
    </row>
    <row r="103" spans="1:4" ht="15" customHeight="1">
      <c r="A103" s="371"/>
      <c r="C103" s="372"/>
      <c r="D103" s="16"/>
    </row>
    <row r="104" spans="1:4" ht="15" customHeight="1">
      <c r="A104" s="371"/>
      <c r="C104" s="372"/>
      <c r="D104" s="16"/>
    </row>
    <row r="105" spans="1:4" ht="15" customHeight="1">
      <c r="A105" s="90" t="s">
        <v>1673</v>
      </c>
      <c r="B105" s="609"/>
      <c r="C105" s="370">
        <f>C8</f>
        <v>45657</v>
      </c>
      <c r="D105" s="364">
        <f>D8</f>
        <v>45291</v>
      </c>
    </row>
    <row r="106" spans="1:4" ht="15" customHeight="1">
      <c r="A106" s="90"/>
      <c r="B106" s="597"/>
      <c r="C106" s="598"/>
      <c r="D106" s="596"/>
    </row>
    <row r="107" spans="1:4" ht="15" customHeight="1">
      <c r="A107" s="377" t="s">
        <v>1667</v>
      </c>
      <c r="B107" s="597"/>
      <c r="C107" s="598">
        <v>0</v>
      </c>
      <c r="D107" s="596">
        <v>0</v>
      </c>
    </row>
    <row r="108" spans="1:4" ht="15" customHeight="1">
      <c r="A108" s="377" t="s">
        <v>585</v>
      </c>
      <c r="B108" s="597"/>
      <c r="C108" s="598">
        <v>0</v>
      </c>
      <c r="D108" s="596">
        <v>0</v>
      </c>
    </row>
    <row r="109" spans="1:4" ht="15" customHeight="1">
      <c r="A109" s="377" t="s">
        <v>1668</v>
      </c>
      <c r="B109" s="597"/>
      <c r="C109" s="598">
        <v>0</v>
      </c>
      <c r="D109" s="596">
        <v>0</v>
      </c>
    </row>
    <row r="110" spans="1:4" ht="15" customHeight="1">
      <c r="A110" s="377" t="s">
        <v>1669</v>
      </c>
      <c r="B110" s="597"/>
      <c r="C110" s="598">
        <v>0</v>
      </c>
      <c r="D110" s="596">
        <v>0</v>
      </c>
    </row>
    <row r="111" spans="1:4" ht="15" customHeight="1">
      <c r="A111" s="377" t="s">
        <v>593</v>
      </c>
      <c r="B111" s="597"/>
      <c r="C111" s="598">
        <v>0</v>
      </c>
      <c r="D111" s="596">
        <v>0</v>
      </c>
    </row>
    <row r="112" spans="1:4" ht="15" customHeight="1">
      <c r="A112" s="379" t="s">
        <v>595</v>
      </c>
      <c r="B112" s="604"/>
      <c r="C112" s="605">
        <v>0</v>
      </c>
      <c r="D112" s="606">
        <v>0</v>
      </c>
    </row>
    <row r="113" spans="1:4" ht="15" customHeight="1">
      <c r="A113" s="607" t="s">
        <v>597</v>
      </c>
      <c r="B113" s="140"/>
      <c r="C113" s="599">
        <f>SUBTOTAL(9,C107:C112)</f>
        <v>0</v>
      </c>
      <c r="D113" s="600">
        <f>SUBTOTAL(9,D107:D112)</f>
        <v>0</v>
      </c>
    </row>
    <row r="114" spans="1:4" ht="15" customHeight="1">
      <c r="A114" s="381"/>
      <c r="D114" s="16"/>
    </row>
    <row r="115" spans="1:4" ht="15" customHeight="1">
      <c r="A115" s="381" t="s">
        <v>1670</v>
      </c>
      <c r="B115" s="602"/>
      <c r="C115" s="608">
        <v>0</v>
      </c>
      <c r="D115" s="7">
        <v>0</v>
      </c>
    </row>
    <row r="116" spans="1:4" ht="15" customHeight="1">
      <c r="A116" s="371"/>
      <c r="C116" s="372"/>
      <c r="D116" s="16"/>
    </row>
    <row r="117" spans="1:4" ht="15" customHeight="1">
      <c r="A117" s="1143" t="s">
        <v>1674</v>
      </c>
      <c r="B117" s="1143"/>
      <c r="C117" s="1143"/>
      <c r="D117" s="1143"/>
    </row>
    <row r="118" spans="1:4" ht="15" customHeight="1">
      <c r="A118" s="1124" t="s">
        <v>1672</v>
      </c>
      <c r="B118" s="1124"/>
      <c r="C118" s="1124"/>
      <c r="D118" s="1124"/>
    </row>
    <row r="119" spans="1:4" ht="15" customHeight="1">
      <c r="A119" s="1124"/>
      <c r="B119" s="1124"/>
      <c r="C119" s="1124"/>
      <c r="D119" s="1124"/>
    </row>
    <row r="120" spans="1:4" ht="15" customHeight="1">
      <c r="D120" s="16"/>
    </row>
    <row r="121" spans="1:4" ht="15" customHeight="1">
      <c r="A121" s="90" t="s">
        <v>1675</v>
      </c>
      <c r="B121" s="609"/>
      <c r="C121" s="370">
        <f>C8</f>
        <v>45657</v>
      </c>
      <c r="D121" s="364">
        <f>D8</f>
        <v>45291</v>
      </c>
    </row>
    <row r="122" spans="1:4" ht="15" customHeight="1">
      <c r="A122" s="7"/>
      <c r="B122" s="597"/>
      <c r="C122" s="598"/>
      <c r="D122" s="596"/>
    </row>
    <row r="123" spans="1:4" ht="15" customHeight="1">
      <c r="A123" s="7" t="s">
        <v>620</v>
      </c>
      <c r="B123" s="596"/>
      <c r="C123" s="610">
        <v>0</v>
      </c>
      <c r="D123" s="598">
        <v>0</v>
      </c>
    </row>
    <row r="124" spans="1:4" ht="15" customHeight="1">
      <c r="A124" s="7" t="s">
        <v>622</v>
      </c>
      <c r="B124" s="596"/>
      <c r="C124" s="610">
        <v>0</v>
      </c>
      <c r="D124" s="598">
        <v>0</v>
      </c>
    </row>
    <row r="125" spans="1:4" ht="15" customHeight="1">
      <c r="A125" s="7" t="s">
        <v>624</v>
      </c>
      <c r="B125" s="596"/>
      <c r="C125" s="610">
        <v>0</v>
      </c>
      <c r="D125" s="598">
        <v>0</v>
      </c>
    </row>
    <row r="126" spans="1:4" ht="15" customHeight="1">
      <c r="A126" s="7" t="s">
        <v>626</v>
      </c>
      <c r="B126" s="596"/>
      <c r="C126" s="610">
        <v>0</v>
      </c>
      <c r="D126" s="598">
        <v>0</v>
      </c>
    </row>
    <row r="127" spans="1:4" ht="15" customHeight="1">
      <c r="A127" s="7" t="s">
        <v>1676</v>
      </c>
      <c r="B127" s="596"/>
      <c r="C127" s="610">
        <v>0</v>
      </c>
      <c r="D127" s="598">
        <v>0</v>
      </c>
    </row>
    <row r="128" spans="1:4" ht="15" customHeight="1">
      <c r="A128" s="7" t="s">
        <v>630</v>
      </c>
      <c r="B128" s="596"/>
      <c r="C128" s="610">
        <v>0</v>
      </c>
      <c r="D128" s="598">
        <v>0</v>
      </c>
    </row>
    <row r="129" spans="1:4" ht="15" customHeight="1">
      <c r="A129" s="7" t="s">
        <v>634</v>
      </c>
      <c r="B129" s="596"/>
      <c r="C129" s="610">
        <v>0</v>
      </c>
      <c r="D129" s="598">
        <v>0</v>
      </c>
    </row>
    <row r="130" spans="1:4" ht="15" customHeight="1">
      <c r="A130" s="7" t="s">
        <v>1677</v>
      </c>
      <c r="B130" s="596"/>
      <c r="C130" s="610">
        <v>0</v>
      </c>
      <c r="D130" s="598">
        <v>0</v>
      </c>
    </row>
    <row r="131" spans="1:4" ht="15" customHeight="1">
      <c r="A131" s="7" t="s">
        <v>642</v>
      </c>
      <c r="B131" s="596"/>
      <c r="C131" s="610">
        <v>0</v>
      </c>
      <c r="D131" s="598">
        <v>0</v>
      </c>
    </row>
    <row r="132" spans="1:4" ht="15" customHeight="1">
      <c r="A132" s="7" t="s">
        <v>1678</v>
      </c>
      <c r="B132" s="596"/>
      <c r="C132" s="610">
        <v>0</v>
      </c>
      <c r="D132" s="598">
        <v>0</v>
      </c>
    </row>
    <row r="133" spans="1:4" ht="15" customHeight="1">
      <c r="A133" s="941" t="s">
        <v>646</v>
      </c>
      <c r="B133" s="611"/>
      <c r="C133" s="612">
        <f>SUM(C123:C132)</f>
        <v>0</v>
      </c>
      <c r="D133" s="612">
        <f>SUM(D123:D132)</f>
        <v>0</v>
      </c>
    </row>
    <row r="134" spans="1:4" ht="15" customHeight="1">
      <c r="A134" s="8"/>
      <c r="B134" s="302"/>
      <c r="C134" s="373"/>
      <c r="D134" s="373"/>
    </row>
    <row r="135" spans="1:4" ht="15" customHeight="1">
      <c r="A135" s="1143" t="s">
        <v>1679</v>
      </c>
      <c r="B135" s="1143"/>
      <c r="C135" s="1143"/>
      <c r="D135" s="1143"/>
    </row>
    <row r="136" spans="1:4" ht="15" customHeight="1">
      <c r="A136" s="1143"/>
      <c r="B136" s="1143"/>
      <c r="C136" s="1143"/>
      <c r="D136" s="1143"/>
    </row>
    <row r="137" spans="1:4" ht="15" customHeight="1">
      <c r="A137" s="1124" t="s">
        <v>1680</v>
      </c>
      <c r="B137" s="1124"/>
      <c r="C137" s="1124"/>
      <c r="D137" s="1124"/>
    </row>
    <row r="138" spans="1:4" ht="15" customHeight="1">
      <c r="A138" s="956"/>
      <c r="B138" s="956"/>
      <c r="C138" s="956"/>
      <c r="D138" s="956"/>
    </row>
    <row r="139" spans="1:4" ht="15" customHeight="1">
      <c r="A139" s="90" t="s">
        <v>1681</v>
      </c>
      <c r="B139" s="609"/>
      <c r="C139" s="370">
        <f>C8</f>
        <v>45657</v>
      </c>
      <c r="D139" s="364">
        <f>D8</f>
        <v>45291</v>
      </c>
    </row>
    <row r="140" spans="1:4" ht="15" customHeight="1">
      <c r="A140" s="7"/>
      <c r="B140" s="597"/>
      <c r="C140" s="598"/>
      <c r="D140" s="596"/>
    </row>
    <row r="141" spans="1:4" ht="15" customHeight="1">
      <c r="A141" s="7" t="s">
        <v>620</v>
      </c>
      <c r="B141" s="596"/>
      <c r="C141" s="610">
        <v>0</v>
      </c>
      <c r="D141" s="598">
        <v>0</v>
      </c>
    </row>
    <row r="142" spans="1:4" ht="15" customHeight="1">
      <c r="A142" s="7" t="s">
        <v>622</v>
      </c>
      <c r="B142" s="596"/>
      <c r="C142" s="610">
        <v>0</v>
      </c>
      <c r="D142" s="598">
        <v>0</v>
      </c>
    </row>
    <row r="143" spans="1:4" ht="15" customHeight="1">
      <c r="A143" s="7" t="s">
        <v>624</v>
      </c>
      <c r="B143" s="596"/>
      <c r="C143" s="610">
        <v>0</v>
      </c>
      <c r="D143" s="598">
        <v>0</v>
      </c>
    </row>
    <row r="144" spans="1:4" ht="15" customHeight="1">
      <c r="A144" s="7" t="s">
        <v>626</v>
      </c>
      <c r="B144" s="596"/>
      <c r="C144" s="610">
        <v>0</v>
      </c>
      <c r="D144" s="598">
        <v>0</v>
      </c>
    </row>
    <row r="145" spans="1:4" ht="15" customHeight="1">
      <c r="A145" s="7" t="s">
        <v>1676</v>
      </c>
      <c r="B145" s="596"/>
      <c r="C145" s="610">
        <v>0</v>
      </c>
      <c r="D145" s="598">
        <v>0</v>
      </c>
    </row>
    <row r="146" spans="1:4" ht="15" customHeight="1">
      <c r="A146" s="7" t="s">
        <v>630</v>
      </c>
      <c r="B146" s="596"/>
      <c r="C146" s="610">
        <v>0</v>
      </c>
      <c r="D146" s="598">
        <v>0</v>
      </c>
    </row>
    <row r="147" spans="1:4" ht="15" customHeight="1">
      <c r="A147" s="7" t="s">
        <v>634</v>
      </c>
      <c r="B147" s="596"/>
      <c r="C147" s="610">
        <v>0</v>
      </c>
      <c r="D147" s="598">
        <v>0</v>
      </c>
    </row>
    <row r="148" spans="1:4" ht="15" customHeight="1">
      <c r="A148" s="7" t="s">
        <v>1677</v>
      </c>
      <c r="B148" s="596"/>
      <c r="C148" s="610">
        <v>0</v>
      </c>
      <c r="D148" s="598">
        <v>0</v>
      </c>
    </row>
    <row r="149" spans="1:4" ht="15" customHeight="1">
      <c r="A149" s="7" t="s">
        <v>642</v>
      </c>
      <c r="B149" s="596"/>
      <c r="C149" s="610">
        <v>0</v>
      </c>
      <c r="D149" s="598">
        <v>0</v>
      </c>
    </row>
    <row r="150" spans="1:4" ht="15" customHeight="1">
      <c r="A150" s="7" t="s">
        <v>1682</v>
      </c>
      <c r="B150" s="596"/>
      <c r="C150" s="610">
        <v>0</v>
      </c>
      <c r="D150" s="598">
        <v>0</v>
      </c>
    </row>
    <row r="151" spans="1:4" ht="15" customHeight="1">
      <c r="A151" s="941" t="s">
        <v>646</v>
      </c>
      <c r="B151" s="611"/>
      <c r="C151" s="612">
        <f>SUM(C141:C150)</f>
        <v>0</v>
      </c>
      <c r="D151" s="612">
        <f>SUM(D141:D150)</f>
        <v>0</v>
      </c>
    </row>
    <row r="152" spans="1:4" ht="15" customHeight="1">
      <c r="A152" s="8"/>
      <c r="B152" s="302"/>
      <c r="C152" s="373"/>
      <c r="D152" s="373"/>
    </row>
    <row r="153" spans="1:4" ht="15" customHeight="1">
      <c r="A153" s="1143" t="s">
        <v>1683</v>
      </c>
      <c r="B153" s="1143"/>
      <c r="C153" s="1143"/>
      <c r="D153" s="1143"/>
    </row>
    <row r="154" spans="1:4" ht="15" customHeight="1">
      <c r="A154" s="8" t="s">
        <v>1684</v>
      </c>
      <c r="B154" s="8"/>
      <c r="C154" s="8"/>
      <c r="D154" s="16"/>
    </row>
    <row r="155" spans="1:4" ht="15" customHeight="1">
      <c r="A155" s="8"/>
      <c r="B155" s="8"/>
      <c r="C155" s="8"/>
      <c r="D155" s="16"/>
    </row>
    <row r="156" spans="1:4" ht="15" customHeight="1">
      <c r="A156" s="90" t="s">
        <v>1685</v>
      </c>
      <c r="B156" s="609"/>
      <c r="C156" s="370">
        <f>C8</f>
        <v>45657</v>
      </c>
      <c r="D156" s="374">
        <f>D121</f>
        <v>45291</v>
      </c>
    </row>
    <row r="157" spans="1:4" ht="15" customHeight="1">
      <c r="A157" s="7"/>
      <c r="B157" s="597"/>
      <c r="C157" s="598"/>
      <c r="D157" s="598"/>
    </row>
    <row r="158" spans="1:4" ht="15" customHeight="1">
      <c r="A158" s="949" t="s">
        <v>1686</v>
      </c>
      <c r="B158" s="596"/>
      <c r="C158" s="594"/>
      <c r="D158" s="594"/>
    </row>
    <row r="159" spans="1:4" ht="15" customHeight="1">
      <c r="A159" s="7" t="s">
        <v>1687</v>
      </c>
      <c r="B159" s="596"/>
      <c r="C159" s="613">
        <v>0</v>
      </c>
      <c r="D159" s="613"/>
    </row>
    <row r="160" spans="1:4" ht="15" customHeight="1">
      <c r="A160" s="7" t="s">
        <v>111</v>
      </c>
      <c r="B160" s="596"/>
      <c r="C160" s="613">
        <v>0</v>
      </c>
      <c r="D160" s="613"/>
    </row>
    <row r="161" spans="1:4" ht="15" customHeight="1">
      <c r="A161" s="7" t="s">
        <v>97</v>
      </c>
      <c r="B161" s="596"/>
      <c r="C161" s="613">
        <v>0</v>
      </c>
      <c r="D161" s="613"/>
    </row>
    <row r="162" spans="1:4" ht="15" customHeight="1">
      <c r="A162" s="7" t="s">
        <v>113</v>
      </c>
      <c r="B162" s="596"/>
      <c r="C162" s="613">
        <v>0</v>
      </c>
      <c r="D162" s="613"/>
    </row>
    <row r="163" spans="1:4" ht="15" customHeight="1">
      <c r="A163" s="7" t="s">
        <v>1688</v>
      </c>
      <c r="B163" s="596"/>
      <c r="C163" s="613">
        <v>0</v>
      </c>
      <c r="D163" s="613"/>
    </row>
    <row r="164" spans="1:4" ht="15" customHeight="1">
      <c r="A164" s="941" t="s">
        <v>129</v>
      </c>
      <c r="B164" s="614"/>
      <c r="C164" s="132">
        <f>SUBTOTAL(9,C159:C163)</f>
        <v>0</v>
      </c>
      <c r="D164" s="134">
        <f>SUBTOTAL(9,D159:D163)</f>
        <v>0</v>
      </c>
    </row>
    <row r="165" spans="1:4" ht="15" customHeight="1">
      <c r="A165" s="949"/>
      <c r="B165" s="594"/>
      <c r="C165" s="595"/>
      <c r="D165" s="595"/>
    </row>
    <row r="166" spans="1:4" ht="15" customHeight="1">
      <c r="A166" s="949" t="s">
        <v>1689</v>
      </c>
      <c r="B166" s="596"/>
      <c r="C166" s="594"/>
      <c r="D166" s="594"/>
    </row>
    <row r="167" spans="1:4" ht="15" customHeight="1">
      <c r="A167" s="7" t="s">
        <v>177</v>
      </c>
      <c r="B167" s="596"/>
      <c r="C167" s="613">
        <v>0</v>
      </c>
      <c r="D167" s="613"/>
    </row>
    <row r="168" spans="1:4" ht="15" customHeight="1">
      <c r="A168" s="7" t="s">
        <v>1690</v>
      </c>
      <c r="B168" s="596"/>
      <c r="C168" s="613">
        <v>0</v>
      </c>
      <c r="D168" s="613"/>
    </row>
    <row r="169" spans="1:4" ht="15" customHeight="1">
      <c r="A169" s="7" t="s">
        <v>181</v>
      </c>
      <c r="B169" s="596"/>
      <c r="C169" s="613">
        <v>0</v>
      </c>
      <c r="D169" s="613"/>
    </row>
    <row r="170" spans="1:4" ht="15" customHeight="1">
      <c r="A170" s="7" t="s">
        <v>183</v>
      </c>
      <c r="B170" s="596"/>
      <c r="C170" s="613">
        <v>0</v>
      </c>
      <c r="D170" s="613"/>
    </row>
    <row r="171" spans="1:4" ht="15" customHeight="1">
      <c r="A171" s="7" t="s">
        <v>1691</v>
      </c>
      <c r="B171" s="596"/>
      <c r="C171" s="613">
        <v>0</v>
      </c>
      <c r="D171" s="613"/>
    </row>
    <row r="172" spans="1:4" ht="15" customHeight="1">
      <c r="A172" s="7" t="s">
        <v>190</v>
      </c>
      <c r="B172" s="596"/>
      <c r="C172" s="613">
        <v>0</v>
      </c>
      <c r="D172" s="613"/>
    </row>
    <row r="173" spans="1:4" ht="15" customHeight="1">
      <c r="A173" s="941" t="s">
        <v>192</v>
      </c>
      <c r="B173" s="614"/>
      <c r="C173" s="132">
        <f>SUBTOTAL(9,C167:C172)</f>
        <v>0</v>
      </c>
      <c r="D173" s="134">
        <f>SUBTOTAL(9,D167:D172)</f>
        <v>0</v>
      </c>
    </row>
    <row r="174" spans="1:4" ht="15" customHeight="1">
      <c r="A174" s="7"/>
      <c r="B174" s="596"/>
      <c r="C174" s="597"/>
      <c r="D174" s="597"/>
    </row>
    <row r="175" spans="1:4" ht="15" customHeight="1">
      <c r="A175" s="891" t="s">
        <v>1692</v>
      </c>
      <c r="B175" s="141"/>
      <c r="C175" s="135">
        <f>SUBTOTAL(9,C159:C174)</f>
        <v>0</v>
      </c>
      <c r="D175" s="130">
        <f>SUBTOTAL(9,D159:D174)</f>
        <v>0</v>
      </c>
    </row>
    <row r="176" spans="1:4" ht="15" customHeight="1">
      <c r="A176" s="7"/>
      <c r="B176" s="16"/>
      <c r="C176" s="16"/>
      <c r="D176" s="227"/>
    </row>
  </sheetData>
  <sheetProtection formatCells="0" formatColumns="0" formatRows="0" insertColumns="0" insertRows="0" deleteColumns="0" deleteRows="0" autoFilter="0"/>
  <mergeCells count="11">
    <mergeCell ref="A153:D153"/>
    <mergeCell ref="A5:C5"/>
    <mergeCell ref="A56:D57"/>
    <mergeCell ref="A67:D68"/>
    <mergeCell ref="A82:D83"/>
    <mergeCell ref="A99:D100"/>
    <mergeCell ref="A101:D102"/>
    <mergeCell ref="A117:D117"/>
    <mergeCell ref="A118:D119"/>
    <mergeCell ref="A135:D136"/>
    <mergeCell ref="A137:D137"/>
  </mergeCells>
  <pageMargins left="0.51181102362204722" right="0.51181102362204722" top="0.78740157480314965" bottom="0.78740157480314965" header="0.31496062992125984" footer="0.31496062992125984"/>
  <pageSetup paperSize="9" scale="72" fitToHeight="0" orientation="portrait" r:id="rId1"/>
  <headerFooter>
    <oddFooter>&amp;R&amp;D &amp;T</oddFooter>
  </headerFooter>
  <rowBreaks count="5" manualBreakCount="5">
    <brk id="29" max="16383" man="1"/>
    <brk id="85" max="16383" man="1"/>
    <brk id="119" max="16383" man="1"/>
    <brk id="138" max="16383" man="1"/>
    <brk id="154"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Ark32"/>
  <dimension ref="A2:K64"/>
  <sheetViews>
    <sheetView topLeftCell="A16" zoomScale="85" zoomScaleNormal="85" workbookViewId="0">
      <selection activeCell="E56" sqref="E56"/>
    </sheetView>
  </sheetViews>
  <sheetFormatPr baseColWidth="10" defaultColWidth="11.42578125" defaultRowHeight="14.25"/>
  <cols>
    <col min="1" max="1" width="53.42578125" style="616" customWidth="1"/>
    <col min="2" max="2" width="20.5703125" style="616" customWidth="1"/>
    <col min="3" max="5" width="17.7109375" style="616" customWidth="1"/>
    <col min="6" max="6" width="46.140625" style="616" customWidth="1"/>
    <col min="7" max="7" width="13.85546875" style="617" customWidth="1"/>
    <col min="8" max="8" width="12" style="616" customWidth="1"/>
    <col min="9" max="16384" width="11.42578125" style="616"/>
  </cols>
  <sheetData>
    <row r="2" spans="1:11" ht="15">
      <c r="A2" s="615" t="str">
        <f>Resultatregnskap!A3</f>
        <v>Virksomhet: Universitetet i Oslo</v>
      </c>
    </row>
    <row r="3" spans="1:11">
      <c r="A3" s="777" t="s">
        <v>1193</v>
      </c>
      <c r="B3" s="778"/>
      <c r="C3" s="9"/>
      <c r="D3" s="780"/>
      <c r="E3" s="9"/>
      <c r="F3" s="618"/>
    </row>
    <row r="4" spans="1:11" ht="15" customHeight="1">
      <c r="A4" s="619" t="s">
        <v>1693</v>
      </c>
      <c r="B4" s="967" t="s">
        <v>1694</v>
      </c>
      <c r="C4" s="620" t="s">
        <v>1694</v>
      </c>
      <c r="D4" s="892" t="s">
        <v>1694</v>
      </c>
      <c r="E4" s="621" t="s">
        <v>1695</v>
      </c>
      <c r="F4" s="1144" t="s">
        <v>1696</v>
      </c>
      <c r="G4" s="622" t="s">
        <v>8</v>
      </c>
      <c r="H4" s="623"/>
      <c r="I4" s="624"/>
      <c r="J4" s="624"/>
      <c r="K4" s="624"/>
    </row>
    <row r="5" spans="1:11" ht="15">
      <c r="A5" s="619"/>
      <c r="B5" s="620" t="s">
        <v>1697</v>
      </c>
      <c r="C5" s="625">
        <f>Resultatregnskap!D6</f>
        <v>45291</v>
      </c>
      <c r="D5" s="625">
        <f>Resultatregnskap!C6</f>
        <v>45657</v>
      </c>
      <c r="E5" s="626">
        <v>2025</v>
      </c>
      <c r="F5" s="1144"/>
      <c r="G5" s="622"/>
      <c r="H5" s="627"/>
    </row>
    <row r="6" spans="1:11" ht="15">
      <c r="A6" s="628" t="s">
        <v>1698</v>
      </c>
      <c r="B6" s="629"/>
      <c r="C6" s="630"/>
      <c r="D6" s="630"/>
      <c r="E6" s="631"/>
      <c r="F6" s="629" t="s">
        <v>1699</v>
      </c>
      <c r="G6" s="632"/>
    </row>
    <row r="7" spans="1:11" ht="15">
      <c r="A7" s="628"/>
      <c r="B7" s="629"/>
      <c r="C7" s="630"/>
      <c r="D7" s="630"/>
      <c r="E7" s="631"/>
      <c r="F7" s="629"/>
      <c r="G7" s="632"/>
    </row>
    <row r="8" spans="1:11">
      <c r="A8" s="633" t="s">
        <v>1700</v>
      </c>
      <c r="B8" s="633"/>
      <c r="C8" s="634"/>
      <c r="D8" s="634"/>
      <c r="E8" s="634"/>
      <c r="F8" s="629"/>
      <c r="G8" s="632"/>
    </row>
    <row r="9" spans="1:11">
      <c r="A9" s="635" t="s">
        <v>1701</v>
      </c>
      <c r="B9" s="1021">
        <v>5480906</v>
      </c>
      <c r="C9" s="634">
        <f>Kontantstrømoppstilling!C19</f>
        <v>5975889</v>
      </c>
      <c r="D9" s="634">
        <f>Kontantstrømoppstilling!B19</f>
        <v>6220086.71</v>
      </c>
      <c r="E9" s="634">
        <f>Kontantstrømoppstilling!D19</f>
        <v>6800000</v>
      </c>
      <c r="F9" s="636" t="s">
        <v>232</v>
      </c>
      <c r="G9" s="632" t="s">
        <v>1702</v>
      </c>
    </row>
    <row r="10" spans="1:11">
      <c r="A10" s="637" t="s">
        <v>1703</v>
      </c>
      <c r="B10" s="1021">
        <v>2901023</v>
      </c>
      <c r="C10" s="634">
        <f>Kontantstrømoppstilling!C20+Kontantstrømoppstilling!C21+Kontantstrømoppstilling!C24</f>
        <v>3025010</v>
      </c>
      <c r="D10" s="634">
        <f>Kontantstrømoppstilling!B20+Kontantstrømoppstilling!B21+Kontantstrømoppstilling!B24</f>
        <v>3144238.04</v>
      </c>
      <c r="E10" s="634">
        <f>Kontantstrømoppstilling!D20+Kontantstrømoppstilling!D21+Kontantstrømoppstilling!D24</f>
        <v>3300000</v>
      </c>
      <c r="F10" s="636" t="s">
        <v>1704</v>
      </c>
      <c r="G10" s="632" t="s">
        <v>1705</v>
      </c>
    </row>
    <row r="11" spans="1:11" ht="15">
      <c r="A11" s="638" t="s">
        <v>1706</v>
      </c>
      <c r="B11" s="639">
        <f>SUBTOTAL(9,B9:B10)</f>
        <v>8381929</v>
      </c>
      <c r="C11" s="639">
        <f>SUBTOTAL(9,C9:C10)</f>
        <v>9000899</v>
      </c>
      <c r="D11" s="639">
        <f>SUBTOTAL(9,D9:D10)</f>
        <v>9364324.75</v>
      </c>
      <c r="E11" s="639">
        <f>SUBTOTAL(9,E9:E10)</f>
        <v>10100000</v>
      </c>
      <c r="F11" s="638"/>
      <c r="G11" s="632" t="s">
        <v>1707</v>
      </c>
    </row>
    <row r="12" spans="1:11">
      <c r="A12" s="629"/>
      <c r="B12" s="634"/>
      <c r="C12" s="634"/>
      <c r="D12" s="634"/>
      <c r="E12" s="629"/>
      <c r="F12" s="629"/>
      <c r="G12" s="632"/>
    </row>
    <row r="13" spans="1:11">
      <c r="A13" s="633" t="s">
        <v>1708</v>
      </c>
      <c r="B13" s="1022"/>
      <c r="C13" s="634"/>
      <c r="D13" s="634"/>
      <c r="E13" s="629"/>
      <c r="F13" s="629"/>
      <c r="G13" s="632"/>
    </row>
    <row r="14" spans="1:11">
      <c r="A14" s="637" t="s">
        <v>1709</v>
      </c>
      <c r="B14" s="1021">
        <v>693514</v>
      </c>
      <c r="C14" s="634">
        <f>-Kontantstrømoppstilling!C31</f>
        <v>502219</v>
      </c>
      <c r="D14" s="634">
        <f>-Kontantstrømoppstilling!B31</f>
        <v>632855.75</v>
      </c>
      <c r="E14" s="634">
        <f>-Kontantstrømoppstilling!D31</f>
        <v>550000</v>
      </c>
      <c r="F14" s="636" t="s">
        <v>251</v>
      </c>
      <c r="G14" s="632" t="s">
        <v>1710</v>
      </c>
    </row>
    <row r="15" spans="1:11" ht="15">
      <c r="A15" s="638" t="s">
        <v>1711</v>
      </c>
      <c r="B15" s="639">
        <f>SUBTOTAL(9,B14:B14)</f>
        <v>693514</v>
      </c>
      <c r="C15" s="639">
        <f>SUBTOTAL(9,C14:C14)</f>
        <v>502219</v>
      </c>
      <c r="D15" s="639">
        <f>SUBTOTAL(9,D14:D14)</f>
        <v>632855.75</v>
      </c>
      <c r="E15" s="639">
        <f>SUBTOTAL(9,E14:E14)</f>
        <v>550000</v>
      </c>
      <c r="F15" s="638"/>
      <c r="G15" s="632" t="s">
        <v>1712</v>
      </c>
    </row>
    <row r="16" spans="1:11">
      <c r="A16" s="629"/>
      <c r="B16" s="634"/>
      <c r="C16" s="634"/>
      <c r="D16" s="634"/>
      <c r="E16" s="629"/>
      <c r="F16" s="629"/>
      <c r="G16" s="632"/>
    </row>
    <row r="17" spans="1:7">
      <c r="A17" s="633" t="s">
        <v>1713</v>
      </c>
      <c r="B17" s="1022"/>
      <c r="C17" s="634"/>
      <c r="D17" s="634"/>
      <c r="E17" s="629"/>
      <c r="F17" s="629"/>
      <c r="G17" s="632"/>
    </row>
    <row r="18" spans="1:7">
      <c r="A18" s="637" t="s">
        <v>1714</v>
      </c>
      <c r="B18" s="1021">
        <v>800</v>
      </c>
      <c r="C18" s="634">
        <f>Kontantstrømoppstilling!C22</f>
        <v>1402</v>
      </c>
      <c r="D18" s="634">
        <f>Kontantstrømoppstilling!B22</f>
        <v>370.88</v>
      </c>
      <c r="E18" s="634">
        <f>Kontantstrømoppstilling!D22</f>
        <v>0</v>
      </c>
      <c r="F18" s="636" t="s">
        <v>238</v>
      </c>
      <c r="G18" s="632" t="s">
        <v>1715</v>
      </c>
    </row>
    <row r="19" spans="1:7">
      <c r="A19" s="637" t="s">
        <v>1716</v>
      </c>
      <c r="B19" s="1021">
        <v>127679</v>
      </c>
      <c r="C19" s="634">
        <f>Kontantstrømoppstilling!C23-Kontantstrømoppstilling!C51-Kontantstrømoppstilling!C53</f>
        <v>340277</v>
      </c>
      <c r="D19" s="634">
        <f>Kontantstrømoppstilling!B23-Kontantstrømoppstilling!B51-Kontantstrømoppstilling!B53</f>
        <v>192328.7</v>
      </c>
      <c r="E19" s="634">
        <f>Kontantstrømoppstilling!D23-Kontantstrømoppstilling!D51-Kontantstrømoppstilling!D53</f>
        <v>200000</v>
      </c>
      <c r="F19" s="636" t="s">
        <v>1717</v>
      </c>
      <c r="G19" s="632" t="s">
        <v>1718</v>
      </c>
    </row>
    <row r="20" spans="1:7" ht="15">
      <c r="A20" s="638" t="s">
        <v>1719</v>
      </c>
      <c r="B20" s="639">
        <f>SUBTOTAL(9,B18:B19)</f>
        <v>128479</v>
      </c>
      <c r="C20" s="639">
        <f>SUBTOTAL(9,C18:C19)</f>
        <v>341679</v>
      </c>
      <c r="D20" s="639">
        <f>SUBTOTAL(9,D18:D19)</f>
        <v>192699.58000000002</v>
      </c>
      <c r="E20" s="639">
        <f>SUBTOTAL(9,E18:E19)</f>
        <v>200000</v>
      </c>
      <c r="F20" s="638"/>
      <c r="G20" s="632" t="s">
        <v>1720</v>
      </c>
    </row>
    <row r="21" spans="1:7">
      <c r="A21" s="629"/>
      <c r="B21" s="634"/>
      <c r="C21" s="634"/>
      <c r="D21" s="634"/>
      <c r="E21" s="629"/>
      <c r="F21" s="629"/>
      <c r="G21" s="632"/>
    </row>
    <row r="22" spans="1:7">
      <c r="A22" s="633" t="s">
        <v>1721</v>
      </c>
      <c r="B22" s="1022"/>
      <c r="C22" s="634"/>
      <c r="D22" s="634"/>
      <c r="E22" s="629"/>
      <c r="F22" s="629"/>
      <c r="G22" s="632"/>
    </row>
    <row r="23" spans="1:7">
      <c r="A23" s="637" t="s">
        <v>1722</v>
      </c>
      <c r="B23" s="1021">
        <v>0</v>
      </c>
      <c r="C23" s="634">
        <f>-Kontantstrømoppstilling!C33</f>
        <v>0</v>
      </c>
      <c r="D23" s="634">
        <f>-Kontantstrømoppstilling!B33</f>
        <v>0</v>
      </c>
      <c r="E23" s="634">
        <f>-Kontantstrømoppstilling!D33</f>
        <v>0</v>
      </c>
      <c r="F23" s="636" t="s">
        <v>255</v>
      </c>
      <c r="G23" s="632" t="s">
        <v>1723</v>
      </c>
    </row>
    <row r="24" spans="1:7">
      <c r="A24" s="637" t="s">
        <v>1724</v>
      </c>
      <c r="B24" s="1021">
        <v>839</v>
      </c>
      <c r="C24" s="634">
        <f>-Kontantstrømoppstilling!C38-Kontantstrømoppstilling!C35-Kontantstrømoppstilling!C43-Kontantstrømoppstilling!C44-IF(Kontantstrømoppstilling!C56&lt;0,Kontantstrømoppstilling!C56,0)</f>
        <v>235</v>
      </c>
      <c r="D24" s="634">
        <f>-Kontantstrømoppstilling!B38-Kontantstrømoppstilling!B35-Kontantstrømoppstilling!B43-Kontantstrømoppstilling!B44-IF(Kontantstrømoppstilling!B56&lt;0,Kontantstrømoppstilling!B56,0)</f>
        <v>129.06</v>
      </c>
      <c r="E24" s="634">
        <f>-Kontantstrømoppstilling!D38-Kontantstrømoppstilling!D35-Kontantstrømoppstilling!D43-Kontantstrømoppstilling!D44-IF(Kontantstrømoppstilling!D56&lt;0,Kontantstrømoppstilling!D56,0)</f>
        <v>-100</v>
      </c>
      <c r="F24" s="636" t="s">
        <v>1725</v>
      </c>
      <c r="G24" s="632" t="s">
        <v>1726</v>
      </c>
    </row>
    <row r="25" spans="1:7" ht="15">
      <c r="A25" s="638" t="s">
        <v>1727</v>
      </c>
      <c r="B25" s="639">
        <f>SUBTOTAL(9,B23:B24)</f>
        <v>839</v>
      </c>
      <c r="C25" s="639">
        <f>SUBTOTAL(9,C23:C24)</f>
        <v>235</v>
      </c>
      <c r="D25" s="639">
        <f>SUBTOTAL(9,D23:D24)</f>
        <v>129.06</v>
      </c>
      <c r="E25" s="639">
        <f>SUBTOTAL(9,E23:E24)</f>
        <v>-100</v>
      </c>
      <c r="F25" s="638"/>
      <c r="G25" s="632" t="s">
        <v>1728</v>
      </c>
    </row>
    <row r="26" spans="1:7">
      <c r="A26" s="629"/>
      <c r="B26" s="1006"/>
      <c r="C26" s="1006"/>
      <c r="D26" s="1006"/>
      <c r="E26" s="629"/>
      <c r="F26" s="629"/>
      <c r="G26" s="632"/>
    </row>
    <row r="27" spans="1:7" ht="15">
      <c r="A27" s="640" t="s">
        <v>1729</v>
      </c>
      <c r="B27" s="641">
        <f>SUBTOTAL(9,B8:B26)</f>
        <v>9204761</v>
      </c>
      <c r="C27" s="641">
        <f>SUBTOTAL(9,C8:C26)</f>
        <v>9845032</v>
      </c>
      <c r="D27" s="641">
        <f>SUBTOTAL(9,D8:D26)</f>
        <v>10190009.140000001</v>
      </c>
      <c r="E27" s="641">
        <f>SUBTOTAL(9,E8:E26)</f>
        <v>10849900</v>
      </c>
      <c r="F27" s="642"/>
      <c r="G27" s="632" t="s">
        <v>1730</v>
      </c>
    </row>
    <row r="28" spans="1:7" ht="15">
      <c r="A28" s="643"/>
      <c r="B28" s="1010"/>
      <c r="C28" s="1007"/>
      <c r="D28" s="1007"/>
      <c r="E28" s="644"/>
      <c r="F28" s="642"/>
      <c r="G28" s="632"/>
    </row>
    <row r="29" spans="1:7" ht="15">
      <c r="A29" s="645"/>
      <c r="B29" s="1011"/>
      <c r="C29" s="1007"/>
      <c r="D29" s="1007"/>
      <c r="E29" s="644"/>
      <c r="F29" s="642"/>
      <c r="G29" s="632"/>
    </row>
    <row r="30" spans="1:7" ht="15" customHeight="1">
      <c r="A30" s="961" t="s">
        <v>1731</v>
      </c>
      <c r="B30" s="1145" t="str">
        <f>B4</f>
        <v>Regnskap</v>
      </c>
      <c r="C30" s="1146"/>
      <c r="D30" s="1147"/>
      <c r="E30" s="646" t="str">
        <f t="shared" ref="E30" si="0">E4</f>
        <v>Budsjett</v>
      </c>
      <c r="F30" s="636"/>
      <c r="G30" s="632"/>
    </row>
    <row r="31" spans="1:7" ht="15">
      <c r="A31" s="647"/>
      <c r="B31" s="1012" t="str">
        <f>B5</f>
        <v>31.12.2022</v>
      </c>
      <c r="C31" s="625">
        <f t="shared" ref="C31" si="1">C5</f>
        <v>45291</v>
      </c>
      <c r="D31" s="625">
        <f t="shared" ref="D31:E31" si="2">D5</f>
        <v>45657</v>
      </c>
      <c r="E31" s="767">
        <f t="shared" si="2"/>
        <v>2025</v>
      </c>
      <c r="F31" s="629"/>
      <c r="G31" s="632"/>
    </row>
    <row r="32" spans="1:7">
      <c r="A32" s="629"/>
      <c r="B32" s="1006"/>
      <c r="C32" s="1013"/>
      <c r="D32" s="1013"/>
      <c r="E32" s="631"/>
      <c r="F32" s="629" t="s">
        <v>1699</v>
      </c>
      <c r="G32" s="632"/>
    </row>
    <row r="33" spans="1:8">
      <c r="A33" s="633" t="s">
        <v>9</v>
      </c>
      <c r="B33" s="1009"/>
      <c r="C33" s="1006"/>
      <c r="D33" s="1006"/>
      <c r="E33" s="634"/>
      <c r="F33" s="629"/>
      <c r="G33" s="632"/>
    </row>
    <row r="34" spans="1:8">
      <c r="A34" s="635" t="s">
        <v>1732</v>
      </c>
      <c r="B34" s="1021">
        <v>683933</v>
      </c>
      <c r="C34" s="634">
        <f>Kontantstrømoppstilling!C11</f>
        <v>642122</v>
      </c>
      <c r="D34" s="634">
        <f>Kontantstrømoppstilling!B11</f>
        <v>864169</v>
      </c>
      <c r="E34" s="634">
        <f>Kontantstrømoppstilling!D11</f>
        <v>800000</v>
      </c>
      <c r="F34" s="636" t="s">
        <v>217</v>
      </c>
      <c r="G34" s="632" t="s">
        <v>1733</v>
      </c>
    </row>
    <row r="35" spans="1:8">
      <c r="A35" s="635" t="s">
        <v>1734</v>
      </c>
      <c r="B35" s="1021">
        <v>0</v>
      </c>
      <c r="C35" s="634">
        <f>Kontantstrømoppstilling!C12</f>
        <v>0</v>
      </c>
      <c r="D35" s="634">
        <f>Kontantstrømoppstilling!B12</f>
        <v>0</v>
      </c>
      <c r="E35" s="634">
        <f>Kontantstrømoppstilling!D12</f>
        <v>0</v>
      </c>
      <c r="F35" s="636" t="s">
        <v>219</v>
      </c>
      <c r="G35" s="632" t="s">
        <v>1735</v>
      </c>
    </row>
    <row r="36" spans="1:8">
      <c r="A36" s="635" t="s">
        <v>1736</v>
      </c>
      <c r="B36" s="1021">
        <v>171524</v>
      </c>
      <c r="C36" s="634">
        <f>Kontantstrømoppstilling!C14</f>
        <v>192803</v>
      </c>
      <c r="D36" s="634">
        <f>Kontantstrømoppstilling!B14</f>
        <v>218050.35</v>
      </c>
      <c r="E36" s="634">
        <f>Kontantstrømoppstilling!D14</f>
        <v>200000</v>
      </c>
      <c r="F36" s="636" t="s">
        <v>223</v>
      </c>
      <c r="G36" s="632" t="s">
        <v>1737</v>
      </c>
    </row>
    <row r="37" spans="1:8" ht="15">
      <c r="A37" s="635" t="s">
        <v>18</v>
      </c>
      <c r="B37" s="1021">
        <v>256342</v>
      </c>
      <c r="C37" s="634">
        <f>Kontantstrømoppstilling!C15+Kontantstrømoppstilling!C16</f>
        <v>478018</v>
      </c>
      <c r="D37" s="634">
        <f>Kontantstrømoppstilling!B15+Kontantstrømoppstilling!B16</f>
        <v>362082.91</v>
      </c>
      <c r="E37" s="634">
        <f>Kontantstrømoppstilling!D15+Kontantstrømoppstilling!D16</f>
        <v>290000</v>
      </c>
      <c r="F37" s="636" t="s">
        <v>1738</v>
      </c>
      <c r="G37" s="632" t="s">
        <v>1739</v>
      </c>
      <c r="H37" s="627"/>
    </row>
    <row r="38" spans="1:8" ht="15">
      <c r="A38" s="638" t="s">
        <v>20</v>
      </c>
      <c r="B38" s="639">
        <f>SUBTOTAL(9,B34:B37)</f>
        <v>1111799</v>
      </c>
      <c r="C38" s="639">
        <f>SUBTOTAL(9,C34:C37)</f>
        <v>1312943</v>
      </c>
      <c r="D38" s="639">
        <f>SUBTOTAL(9,D34:D37)</f>
        <v>1444302.26</v>
      </c>
      <c r="E38" s="639">
        <f>SUBTOTAL(9,E34:E37)</f>
        <v>1290000</v>
      </c>
      <c r="F38" s="638"/>
      <c r="G38" s="632" t="s">
        <v>1740</v>
      </c>
    </row>
    <row r="39" spans="1:8" ht="15">
      <c r="A39" s="638"/>
      <c r="B39" s="639"/>
      <c r="C39" s="634"/>
      <c r="D39" s="634"/>
      <c r="E39" s="629"/>
      <c r="F39" s="638"/>
      <c r="G39" s="632"/>
    </row>
    <row r="40" spans="1:8" ht="15">
      <c r="A40" s="633" t="s">
        <v>1741</v>
      </c>
      <c r="B40" s="1022"/>
      <c r="C40" s="634"/>
      <c r="D40" s="634"/>
      <c r="E40" s="629"/>
      <c r="F40" s="638"/>
      <c r="G40" s="632"/>
    </row>
    <row r="41" spans="1:8">
      <c r="A41" s="637" t="s">
        <v>1742</v>
      </c>
      <c r="B41" s="1021">
        <v>10</v>
      </c>
      <c r="C41" s="648">
        <f>Kontantstrømoppstilling!C30</f>
        <v>4</v>
      </c>
      <c r="D41" s="648">
        <f>Kontantstrømoppstilling!B30</f>
        <v>0</v>
      </c>
      <c r="E41" s="648">
        <f>Kontantstrømoppstilling!D30</f>
        <v>0</v>
      </c>
      <c r="F41" s="636" t="s">
        <v>249</v>
      </c>
      <c r="G41" s="632" t="s">
        <v>1743</v>
      </c>
    </row>
    <row r="42" spans="1:8" ht="15">
      <c r="A42" s="638" t="s">
        <v>1744</v>
      </c>
      <c r="B42" s="639">
        <f>SUBTOTAL(9,B41)</f>
        <v>10</v>
      </c>
      <c r="C42" s="639">
        <f>SUBTOTAL(9,C41)</f>
        <v>4</v>
      </c>
      <c r="D42" s="639">
        <f>SUBTOTAL(9,D41)</f>
        <v>0</v>
      </c>
      <c r="E42" s="639">
        <f>SUBTOTAL(9,E41)</f>
        <v>0</v>
      </c>
      <c r="F42" s="636"/>
      <c r="G42" s="632" t="s">
        <v>1745</v>
      </c>
    </row>
    <row r="43" spans="1:8">
      <c r="A43" s="629"/>
      <c r="B43" s="634"/>
      <c r="C43" s="634"/>
      <c r="D43" s="634"/>
      <c r="E43" s="629"/>
      <c r="F43" s="629"/>
      <c r="G43" s="632"/>
    </row>
    <row r="44" spans="1:8">
      <c r="A44" s="649" t="s">
        <v>1746</v>
      </c>
      <c r="B44" s="1023"/>
      <c r="C44" s="634"/>
      <c r="D44" s="634"/>
      <c r="E44" s="629"/>
      <c r="F44" s="629"/>
      <c r="G44" s="632"/>
    </row>
    <row r="45" spans="1:8">
      <c r="A45" s="637" t="s">
        <v>1747</v>
      </c>
      <c r="B45" s="1021">
        <v>8026598</v>
      </c>
      <c r="C45" s="634">
        <f>Kontantstrømoppstilling!C9+Kontantstrømoppstilling!C10+Kontantstrømoppstilling!C13</f>
        <v>8760566</v>
      </c>
      <c r="D45" s="634">
        <f>Kontantstrømoppstilling!B9+Kontantstrømoppstilling!B10+Kontantstrømoppstilling!B13</f>
        <v>8770433</v>
      </c>
      <c r="E45" s="634">
        <f>Kontantstrømoppstilling!D9+Kontantstrømoppstilling!D10+Kontantstrømoppstilling!D13</f>
        <v>8947292</v>
      </c>
      <c r="F45" s="636" t="s">
        <v>1748</v>
      </c>
      <c r="G45" s="632" t="s">
        <v>1749</v>
      </c>
    </row>
    <row r="46" spans="1:8">
      <c r="A46" s="637" t="s">
        <v>1750</v>
      </c>
      <c r="B46" s="1021">
        <v>0</v>
      </c>
      <c r="C46" s="634">
        <f>Kontantstrømoppstilling!C48</f>
        <v>0</v>
      </c>
      <c r="D46" s="634">
        <f>Kontantstrømoppstilling!B48</f>
        <v>0</v>
      </c>
      <c r="E46" s="634">
        <f>Kontantstrømoppstilling!D48</f>
        <v>0</v>
      </c>
      <c r="F46" s="636" t="s">
        <v>279</v>
      </c>
      <c r="G46" s="632" t="s">
        <v>1751</v>
      </c>
    </row>
    <row r="47" spans="1:8">
      <c r="A47" s="637" t="s">
        <v>1752</v>
      </c>
      <c r="B47" s="1021">
        <v>0</v>
      </c>
      <c r="C47" s="634">
        <f>Kontantstrømoppstilling!C49</f>
        <v>0</v>
      </c>
      <c r="D47" s="634">
        <f>Kontantstrømoppstilling!B49</f>
        <v>0</v>
      </c>
      <c r="E47" s="634">
        <f>Kontantstrømoppstilling!D49</f>
        <v>0</v>
      </c>
      <c r="F47" s="636" t="s">
        <v>281</v>
      </c>
      <c r="G47" s="632" t="s">
        <v>1753</v>
      </c>
    </row>
    <row r="48" spans="1:8" ht="15">
      <c r="A48" s="637" t="s">
        <v>1754</v>
      </c>
      <c r="B48" s="1021">
        <v>0</v>
      </c>
      <c r="C48" s="634">
        <f>Kontantstrømoppstilling!C52+Kontantstrømoppstilling!C50</f>
        <v>0</v>
      </c>
      <c r="D48" s="634">
        <f>Kontantstrømoppstilling!B52+Kontantstrømoppstilling!B50</f>
        <v>0</v>
      </c>
      <c r="E48" s="634">
        <f>+Kontantstrømoppstilling!D52+Kontantstrømoppstilling!D50</f>
        <v>0</v>
      </c>
      <c r="F48" s="636" t="s">
        <v>1755</v>
      </c>
      <c r="G48" s="632" t="s">
        <v>1756</v>
      </c>
      <c r="H48" s="623"/>
    </row>
    <row r="49" spans="1:7" ht="15">
      <c r="A49" s="650" t="s">
        <v>1757</v>
      </c>
      <c r="B49" s="639">
        <f>SUBTOTAL(9,B45:B48)</f>
        <v>8026598</v>
      </c>
      <c r="C49" s="639">
        <f>SUBTOTAL(9,C45:C48)</f>
        <v>8760566</v>
      </c>
      <c r="D49" s="639">
        <f>SUBTOTAL(9,D45:D48)</f>
        <v>8770433</v>
      </c>
      <c r="E49" s="639">
        <f>SUBTOTAL(9,E45:E48)</f>
        <v>8947292</v>
      </c>
      <c r="F49" s="636"/>
      <c r="G49" s="632" t="s">
        <v>1758</v>
      </c>
    </row>
    <row r="50" spans="1:7">
      <c r="A50" s="629"/>
      <c r="B50" s="634"/>
      <c r="C50" s="634"/>
      <c r="D50" s="634"/>
      <c r="E50" s="629"/>
      <c r="F50" s="629"/>
      <c r="G50" s="632"/>
    </row>
    <row r="51" spans="1:7">
      <c r="A51" s="633" t="s">
        <v>1721</v>
      </c>
      <c r="B51" s="1022"/>
      <c r="C51" s="634"/>
      <c r="D51" s="634"/>
      <c r="E51" s="629"/>
      <c r="F51" s="629"/>
      <c r="G51" s="632"/>
    </row>
    <row r="52" spans="1:7">
      <c r="A52" s="637" t="s">
        <v>1759</v>
      </c>
      <c r="B52" s="1021">
        <v>0</v>
      </c>
      <c r="C52" s="634">
        <f>Kontantstrømoppstilling!C32+Kontantstrømoppstilling!C34</f>
        <v>0</v>
      </c>
      <c r="D52" s="634">
        <f>Kontantstrømoppstilling!B32+Kontantstrømoppstilling!B34</f>
        <v>0</v>
      </c>
      <c r="E52" s="634">
        <f>Kontantstrømoppstilling!D32+Kontantstrømoppstilling!D34</f>
        <v>0</v>
      </c>
      <c r="F52" s="636" t="s">
        <v>1760</v>
      </c>
      <c r="G52" s="632" t="s">
        <v>1761</v>
      </c>
    </row>
    <row r="53" spans="1:7">
      <c r="A53" s="637" t="s">
        <v>1762</v>
      </c>
      <c r="B53" s="1021">
        <v>1186</v>
      </c>
      <c r="C53" s="634">
        <f>Kontantstrømoppstilling!C36+Kontantstrømoppstilling!C37+Kontantstrømoppstilling!C42+IF(Kontantstrømoppstilling!C56&gt;0,Kontantstrømoppstilling!C56,0)</f>
        <v>4134</v>
      </c>
      <c r="D53" s="634">
        <f>Kontantstrømoppstilling!B36+Kontantstrømoppstilling!B37+Kontantstrømoppstilling!B42+IF(Kontantstrømoppstilling!B56&gt;0,Kontantstrømoppstilling!B56,0)</f>
        <v>4978.13</v>
      </c>
      <c r="E53" s="634">
        <f>Kontantstrømoppstilling!D36+Kontantstrømoppstilling!D37+Kontantstrømoppstilling!D42+IF(Kontantstrømoppstilling!D56&gt;0,Kontantstrømoppstilling!D56,0)</f>
        <v>5000</v>
      </c>
      <c r="F53" s="636" t="s">
        <v>1763</v>
      </c>
      <c r="G53" s="632" t="s">
        <v>1764</v>
      </c>
    </row>
    <row r="54" spans="1:7" ht="15">
      <c r="A54" s="638" t="s">
        <v>1727</v>
      </c>
      <c r="B54" s="639">
        <f>SUBTOTAL(9,B52:B53)</f>
        <v>1186</v>
      </c>
      <c r="C54" s="639">
        <f>SUBTOTAL(9,C52:C53)</f>
        <v>4134</v>
      </c>
      <c r="D54" s="639">
        <f>SUBTOTAL(9,D52:D53)</f>
        <v>4978.13</v>
      </c>
      <c r="E54" s="639">
        <f>SUBTOTAL(9,E52:E53)</f>
        <v>5000</v>
      </c>
      <c r="F54" s="638"/>
      <c r="G54" s="632" t="s">
        <v>1765</v>
      </c>
    </row>
    <row r="55" spans="1:7">
      <c r="A55" s="629"/>
      <c r="B55" s="634"/>
      <c r="C55" s="634"/>
      <c r="D55" s="634"/>
      <c r="E55" s="629"/>
      <c r="F55" s="629"/>
      <c r="G55" s="632"/>
    </row>
    <row r="56" spans="1:7" ht="15">
      <c r="A56" s="961" t="s">
        <v>1766</v>
      </c>
      <c r="B56" s="651">
        <f>SUBTOTAL(9,B34:B55)</f>
        <v>9139593</v>
      </c>
      <c r="C56" s="651">
        <f>SUBTOTAL(9,C34:C55)</f>
        <v>10077647</v>
      </c>
      <c r="D56" s="651">
        <f>SUBTOTAL(9,D34:D55)</f>
        <v>10219713.390000001</v>
      </c>
      <c r="E56" s="651">
        <f>SUBTOTAL(9,E34:E55)</f>
        <v>10242292</v>
      </c>
      <c r="F56" s="629"/>
      <c r="G56" s="632" t="s">
        <v>1767</v>
      </c>
    </row>
    <row r="57" spans="1:7" ht="15">
      <c r="A57" s="652" t="s">
        <v>1768</v>
      </c>
      <c r="B57" s="651">
        <f>B56-B27</f>
        <v>-65168</v>
      </c>
      <c r="C57" s="651">
        <f>C56-C27</f>
        <v>232615</v>
      </c>
      <c r="D57" s="651">
        <f>D56-D27</f>
        <v>29704.25</v>
      </c>
      <c r="E57" s="651">
        <f>E56-E27</f>
        <v>-607608</v>
      </c>
      <c r="F57" s="629"/>
      <c r="G57" s="632" t="s">
        <v>1769</v>
      </c>
    </row>
    <row r="58" spans="1:7" ht="15">
      <c r="A58" s="893"/>
      <c r="B58" s="894"/>
      <c r="C58" s="894"/>
      <c r="D58" s="894"/>
      <c r="E58" s="894"/>
      <c r="F58" s="895"/>
    </row>
    <row r="59" spans="1:7">
      <c r="A59" s="653" t="s">
        <v>1770</v>
      </c>
      <c r="B59" s="654"/>
      <c r="C59" s="654"/>
      <c r="D59" s="654"/>
    </row>
    <row r="60" spans="1:7">
      <c r="A60" s="616" t="s">
        <v>1771</v>
      </c>
      <c r="B60" s="654">
        <v>0</v>
      </c>
      <c r="C60" s="654">
        <f>Kontantstrømoppstilling!C58</f>
        <v>232615</v>
      </c>
      <c r="D60" s="654">
        <f>Kontantstrømoppstilling!B58</f>
        <v>29704.249999999651</v>
      </c>
      <c r="E60" s="654">
        <f>Kontantstrømoppstilling!D58</f>
        <v>-607608</v>
      </c>
      <c r="F60" s="616" t="s">
        <v>295</v>
      </c>
      <c r="G60" s="617" t="s">
        <v>1772</v>
      </c>
    </row>
    <row r="61" spans="1:7">
      <c r="A61" s="616" t="s">
        <v>1773</v>
      </c>
      <c r="C61" s="655">
        <f>IF(C57-C60=0,0,C57-C60)</f>
        <v>0</v>
      </c>
      <c r="D61" s="655">
        <f>IF(D57-D60=0,0,D57-D60)</f>
        <v>3.4924596548080444E-10</v>
      </c>
      <c r="E61" s="655">
        <f>IF(E57-E60=0,0,E57-E60)</f>
        <v>0</v>
      </c>
      <c r="G61" s="617" t="s">
        <v>1774</v>
      </c>
    </row>
    <row r="63" spans="1:7">
      <c r="A63" s="656"/>
      <c r="B63" s="656"/>
      <c r="C63" s="656"/>
      <c r="D63" s="997"/>
      <c r="E63" s="656"/>
    </row>
    <row r="64" spans="1:7">
      <c r="A64" s="656"/>
      <c r="B64" s="656"/>
      <c r="C64" s="656"/>
      <c r="D64" s="656"/>
      <c r="E64" s="656"/>
    </row>
  </sheetData>
  <sheetProtection formatCells="0" formatColumns="0" formatRows="0" insertColumns="0" insertRows="0" deleteColumns="0" deleteRows="0" autoFilter="0"/>
  <mergeCells count="2">
    <mergeCell ref="F4:F5"/>
    <mergeCell ref="B30:D30"/>
  </mergeCells>
  <conditionalFormatting sqref="C61:E61">
    <cfRule type="cellIs" dxfId="19" priority="2" operator="notBetween">
      <formula>1</formula>
      <formula>-1</formula>
    </cfRule>
    <cfRule type="cellIs" dxfId="18" priority="3" operator="between">
      <formula>1</formula>
      <formula>-1</formula>
    </cfRule>
    <cfRule type="cellIs" dxfId="17" priority="4" operator="notBetween">
      <formula>0</formula>
      <formula>0</formula>
    </cfRule>
    <cfRule type="cellIs" dxfId="16" priority="5" operator="between">
      <formula>0</formula>
      <formula>0</formula>
    </cfRule>
  </conditionalFormatting>
  <pageMargins left="0.70866141732283472" right="0.70866141732283472" top="0.78740157480314965" bottom="0.78740157480314965" header="0.31496062992125984" footer="0.31496062992125984"/>
  <pageSetup paperSize="9" scale="70" fitToHeight="0" orientation="landscape" r:id="rId1"/>
  <headerFooter>
    <oddFooter>&amp;R&amp;D &amp;T</oddFooter>
  </headerFooter>
  <rowBreaks count="1" manualBreakCount="1">
    <brk id="28" max="16383" man="1"/>
  </rowBreaks>
  <ignoredErrors>
    <ignoredError sqref="E30:E31" unlockedFormula="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Ark26">
    <pageSetUpPr fitToPage="1"/>
  </sheetPr>
  <dimension ref="A1:K40"/>
  <sheetViews>
    <sheetView workbookViewId="0">
      <selection activeCell="E37" sqref="E37"/>
    </sheetView>
  </sheetViews>
  <sheetFormatPr baseColWidth="10" defaultColWidth="11.5703125" defaultRowHeight="14.25"/>
  <cols>
    <col min="1" max="1" width="54.42578125" style="386" bestFit="1" customWidth="1"/>
    <col min="2" max="2" width="13.7109375" style="386" customWidth="1"/>
    <col min="3" max="3" width="12.85546875" style="386" customWidth="1"/>
    <col min="4" max="5" width="13.85546875" style="386" customWidth="1"/>
    <col min="6" max="6" width="75.42578125" style="386" customWidth="1"/>
    <col min="7" max="7" width="11.42578125" style="386" customWidth="1"/>
    <col min="8" max="8" width="12.28515625" style="386" customWidth="1"/>
    <col min="9" max="16384" width="11.5703125" style="386"/>
  </cols>
  <sheetData>
    <row r="1" spans="1:11">
      <c r="A1" s="657"/>
      <c r="B1" s="657"/>
      <c r="C1" s="658"/>
      <c r="D1" s="658"/>
      <c r="E1" s="657"/>
      <c r="F1" s="657"/>
    </row>
    <row r="2" spans="1:11" ht="15">
      <c r="A2" s="659" t="str">
        <f>Resultatregnskap!A3</f>
        <v>Virksomhet: Universitetet i Oslo</v>
      </c>
      <c r="B2" s="660"/>
      <c r="C2" s="658"/>
      <c r="D2" s="658"/>
      <c r="E2" s="657"/>
      <c r="F2" s="657"/>
    </row>
    <row r="3" spans="1:11" ht="15" thickBot="1">
      <c r="A3" s="777" t="s">
        <v>1193</v>
      </c>
      <c r="B3" s="778"/>
      <c r="C3" s="778"/>
      <c r="D3" s="780"/>
      <c r="E3" s="9"/>
      <c r="F3" s="657"/>
    </row>
    <row r="4" spans="1:11" ht="15">
      <c r="A4" s="1148" t="s">
        <v>1775</v>
      </c>
      <c r="B4" s="661" t="s">
        <v>1694</v>
      </c>
      <c r="C4" s="661" t="s">
        <v>1776</v>
      </c>
      <c r="D4" s="661" t="s">
        <v>1776</v>
      </c>
      <c r="E4" s="662" t="s">
        <v>1777</v>
      </c>
      <c r="F4" s="1150" t="s">
        <v>1696</v>
      </c>
      <c r="G4" s="1152" t="s">
        <v>8</v>
      </c>
      <c r="I4" s="663"/>
      <c r="J4" s="663"/>
      <c r="K4" s="663"/>
    </row>
    <row r="5" spans="1:11" ht="15.75" thickBot="1">
      <c r="A5" s="1149"/>
      <c r="B5" s="664" t="str">
        <f>'Tabell 1'!B5</f>
        <v>31.12.2022</v>
      </c>
      <c r="C5" s="665">
        <f>'Tabell 1'!C5</f>
        <v>45291</v>
      </c>
      <c r="D5" s="665">
        <f>'Tabell 1'!D5</f>
        <v>45657</v>
      </c>
      <c r="E5" s="666">
        <f>'Tabell 1'!E5</f>
        <v>2025</v>
      </c>
      <c r="F5" s="1151"/>
      <c r="G5" s="1153"/>
    </row>
    <row r="6" spans="1:11">
      <c r="A6" s="667"/>
      <c r="B6" s="668"/>
      <c r="C6" s="669"/>
      <c r="D6" s="669"/>
      <c r="E6" s="670"/>
      <c r="F6" s="671"/>
      <c r="G6" s="672"/>
    </row>
    <row r="7" spans="1:11" ht="15">
      <c r="A7" s="673" t="s">
        <v>1778</v>
      </c>
      <c r="B7" s="784"/>
      <c r="C7" s="785"/>
      <c r="D7" s="785"/>
      <c r="E7" s="674"/>
      <c r="F7" s="675"/>
      <c r="G7" s="676"/>
      <c r="H7" s="677"/>
    </row>
    <row r="8" spans="1:11" ht="15">
      <c r="A8" s="678" t="s">
        <v>1779</v>
      </c>
      <c r="B8" s="679">
        <v>6097887.3390000006</v>
      </c>
      <c r="C8" s="680">
        <v>6261711.9210000001</v>
      </c>
      <c r="D8" s="680">
        <f>Note1!B8+Note1!B13+Note1!B14+'Note15 '!E132</f>
        <v>6433471.0360000003</v>
      </c>
      <c r="E8" s="681">
        <f>Note1!D8+Note1!D13+Note1!D14</f>
        <v>6648792</v>
      </c>
      <c r="F8" s="682" t="s">
        <v>1780</v>
      </c>
      <c r="G8" s="683" t="s">
        <v>1781</v>
      </c>
      <c r="H8" s="533"/>
    </row>
    <row r="9" spans="1:11" ht="15">
      <c r="A9" s="678" t="s">
        <v>1782</v>
      </c>
      <c r="B9" s="679">
        <v>1169.2670000000001</v>
      </c>
      <c r="C9" s="680">
        <v>7737.2988299999997</v>
      </c>
      <c r="D9" s="680">
        <f>Note1!B18+Note1!B24+Note1!B25+'Note15 '!E138</f>
        <v>2915.7117499999999</v>
      </c>
      <c r="E9" s="681">
        <f>Note1!D18+Note1!D24+Note1!D25</f>
        <v>3000</v>
      </c>
      <c r="F9" s="682" t="s">
        <v>1783</v>
      </c>
      <c r="G9" s="683" t="s">
        <v>1784</v>
      </c>
      <c r="H9" s="533"/>
    </row>
    <row r="10" spans="1:11" ht="15">
      <c r="A10" s="678" t="s">
        <v>1785</v>
      </c>
      <c r="B10" s="679">
        <v>264474.2334099994</v>
      </c>
      <c r="C10" s="680">
        <v>287787.38883999997</v>
      </c>
      <c r="D10" s="680">
        <f>Note1!B44+'Note15 '!E77</f>
        <v>320407.72347999964</v>
      </c>
      <c r="E10" s="681">
        <f>Note1!D44</f>
        <v>300000</v>
      </c>
      <c r="F10" s="682" t="s">
        <v>1786</v>
      </c>
      <c r="G10" s="683" t="s">
        <v>1787</v>
      </c>
      <c r="H10" s="533"/>
    </row>
    <row r="11" spans="1:11" ht="15">
      <c r="A11" s="678" t="s">
        <v>1788</v>
      </c>
      <c r="B11" s="679">
        <v>969439.18272999511</v>
      </c>
      <c r="C11" s="680">
        <v>1222797.8150199954</v>
      </c>
      <c r="D11" s="680">
        <f>Note1!B47+'Note15 '!E83</f>
        <v>1131315.1690899972</v>
      </c>
      <c r="E11" s="681">
        <f>Note1!D47</f>
        <v>1260000</v>
      </c>
      <c r="F11" s="684" t="s">
        <v>1789</v>
      </c>
      <c r="G11" s="684" t="s">
        <v>1790</v>
      </c>
      <c r="H11" s="533"/>
    </row>
    <row r="12" spans="1:11" ht="15">
      <c r="A12" s="685" t="s">
        <v>1791</v>
      </c>
      <c r="B12" s="686">
        <f>SUBTOTAL(9,B8:B11)</f>
        <v>7332970.0221399944</v>
      </c>
      <c r="C12" s="686">
        <f>SUBTOTAL(9,C8:C11)</f>
        <v>7780034.423689995</v>
      </c>
      <c r="D12" s="686">
        <f>SUBTOTAL(9,D8:D11)</f>
        <v>7888109.6403199965</v>
      </c>
      <c r="E12" s="687">
        <f>SUBTOTAL(9,E8:E11)</f>
        <v>8211792</v>
      </c>
      <c r="F12" s="688"/>
      <c r="G12" s="689" t="s">
        <v>1792</v>
      </c>
      <c r="H12" s="677"/>
    </row>
    <row r="13" spans="1:11" ht="15">
      <c r="A13" s="678"/>
      <c r="B13" s="690"/>
      <c r="C13" s="680"/>
      <c r="D13" s="680"/>
      <c r="E13" s="681"/>
      <c r="F13" s="688"/>
      <c r="G13" s="689"/>
      <c r="H13" s="533"/>
    </row>
    <row r="14" spans="1:11" ht="15">
      <c r="A14" s="691" t="s">
        <v>1746</v>
      </c>
      <c r="B14" s="690"/>
      <c r="C14" s="680"/>
      <c r="D14" s="680"/>
      <c r="E14" s="681"/>
      <c r="F14" s="688"/>
      <c r="G14" s="689"/>
      <c r="H14" s="533"/>
    </row>
    <row r="15" spans="1:11" ht="15">
      <c r="A15" s="678" t="s">
        <v>1793</v>
      </c>
      <c r="B15" s="692">
        <v>0</v>
      </c>
      <c r="C15" s="680">
        <f>Kontantstrømoppstilling!C48</f>
        <v>0</v>
      </c>
      <c r="D15" s="680">
        <f>Kontantstrømoppstilling!B48</f>
        <v>0</v>
      </c>
      <c r="E15" s="681">
        <f>Kontantstrømoppstilling!D48</f>
        <v>0</v>
      </c>
      <c r="F15" s="688" t="s">
        <v>279</v>
      </c>
      <c r="G15" s="689" t="s">
        <v>1794</v>
      </c>
      <c r="H15" s="533"/>
    </row>
    <row r="16" spans="1:11" ht="15">
      <c r="A16" s="678" t="s">
        <v>1795</v>
      </c>
      <c r="B16" s="692">
        <v>0</v>
      </c>
      <c r="C16" s="680">
        <f>Kontantstrømoppstilling!C49</f>
        <v>0</v>
      </c>
      <c r="D16" s="680">
        <f>Kontantstrømoppstilling!B49</f>
        <v>0</v>
      </c>
      <c r="E16" s="681">
        <f>Kontantstrømoppstilling!D49</f>
        <v>0</v>
      </c>
      <c r="F16" s="688" t="s">
        <v>281</v>
      </c>
      <c r="G16" s="689" t="s">
        <v>1796</v>
      </c>
      <c r="H16" s="533"/>
    </row>
    <row r="17" spans="1:8" ht="15">
      <c r="A17" s="678" t="s">
        <v>1797</v>
      </c>
      <c r="B17" s="692">
        <v>0</v>
      </c>
      <c r="C17" s="680">
        <f>Kontantstrømoppstilling!C50</f>
        <v>0</v>
      </c>
      <c r="D17" s="680">
        <f>Kontantstrømoppstilling!B50</f>
        <v>0</v>
      </c>
      <c r="E17" s="681">
        <f>Kontantstrømoppstilling!D50</f>
        <v>0</v>
      </c>
      <c r="F17" s="688" t="s">
        <v>283</v>
      </c>
      <c r="G17" s="689" t="s">
        <v>1798</v>
      </c>
      <c r="H17" s="533"/>
    </row>
    <row r="18" spans="1:8" ht="15">
      <c r="A18" s="691" t="s">
        <v>1757</v>
      </c>
      <c r="B18" s="693">
        <f>SUBTOTAL(9,B15:B17)</f>
        <v>0</v>
      </c>
      <c r="C18" s="693">
        <f t="shared" ref="C18:E18" si="0">SUBTOTAL(9,C15:C17)</f>
        <v>0</v>
      </c>
      <c r="D18" s="693">
        <f t="shared" si="0"/>
        <v>0</v>
      </c>
      <c r="E18" s="693">
        <f t="shared" si="0"/>
        <v>0</v>
      </c>
      <c r="F18" s="688"/>
      <c r="G18" s="689" t="s">
        <v>1799</v>
      </c>
      <c r="H18" s="533"/>
    </row>
    <row r="19" spans="1:8" ht="15">
      <c r="A19" s="678"/>
      <c r="B19" s="690"/>
      <c r="C19" s="680"/>
      <c r="D19" s="680"/>
      <c r="E19" s="681"/>
      <c r="F19" s="688"/>
      <c r="G19" s="689"/>
      <c r="H19" s="533"/>
    </row>
    <row r="20" spans="1:8" ht="15">
      <c r="A20" s="691" t="s">
        <v>1800</v>
      </c>
      <c r="B20" s="694"/>
      <c r="C20" s="680"/>
      <c r="D20" s="680"/>
      <c r="E20" s="681"/>
      <c r="F20" s="688"/>
      <c r="G20" s="689"/>
      <c r="H20" s="533"/>
    </row>
    <row r="21" spans="1:8" ht="16.5">
      <c r="A21" s="678" t="s">
        <v>1801</v>
      </c>
      <c r="B21" s="679">
        <v>19102.221430000001</v>
      </c>
      <c r="C21" s="680">
        <v>24504.976540000003</v>
      </c>
      <c r="D21" s="680">
        <f>Note1!B57+'Note15 '!E92+Note1!B56+'Note15 '!E89</f>
        <v>10961.586910000007</v>
      </c>
      <c r="E21" s="681">
        <f>Note1!D57+Note1!D56</f>
        <v>20300</v>
      </c>
      <c r="F21" s="682" t="s">
        <v>1802</v>
      </c>
      <c r="G21" s="683" t="s">
        <v>1803</v>
      </c>
      <c r="H21" s="533"/>
    </row>
    <row r="22" spans="1:8" ht="15">
      <c r="A22" s="678" t="s">
        <v>1804</v>
      </c>
      <c r="B22" s="679">
        <v>217427.52837000001</v>
      </c>
      <c r="C22" s="680">
        <v>221158.99043000001</v>
      </c>
      <c r="D22" s="680">
        <f>Note1!B61-Note1!B57+'Note15 '!E93+'Note15 '!E94+'Note15 '!E95+'Note15 '!E100</f>
        <v>291881.1548600003</v>
      </c>
      <c r="E22" s="681">
        <f>Note1!D61-Note1!D57</f>
        <v>240000</v>
      </c>
      <c r="F22" s="682" t="s">
        <v>1805</v>
      </c>
      <c r="G22" s="683" t="s">
        <v>1806</v>
      </c>
      <c r="H22" s="533"/>
    </row>
    <row r="23" spans="1:8" ht="15">
      <c r="A23" s="678" t="s">
        <v>1807</v>
      </c>
      <c r="B23" s="679">
        <v>232906.72863000003</v>
      </c>
      <c r="C23" s="680">
        <v>392379.12597999972</v>
      </c>
      <c r="D23" s="680">
        <f>Note1!B64+Note1!B67+'Note15 '!E96+'Note15 '!E97</f>
        <v>472358.07442999922</v>
      </c>
      <c r="E23" s="681">
        <f>Note1!D64+Note1!D67</f>
        <v>425000</v>
      </c>
      <c r="F23" s="682" t="s">
        <v>1808</v>
      </c>
      <c r="G23" s="683" t="s">
        <v>1809</v>
      </c>
      <c r="H23" s="533"/>
    </row>
    <row r="24" spans="1:8" ht="15">
      <c r="A24" s="691" t="s">
        <v>1810</v>
      </c>
      <c r="B24" s="686">
        <f>SUBTOTAL(9,B21:B23)</f>
        <v>469436.47843000002</v>
      </c>
      <c r="C24" s="686">
        <f>SUBTOTAL(9,C21:C23)</f>
        <v>638043.09294999973</v>
      </c>
      <c r="D24" s="686">
        <f>SUBTOTAL(9,D21:D23)</f>
        <v>775200.81619999954</v>
      </c>
      <c r="E24" s="687">
        <f>SUBTOTAL(9,E21:E23)</f>
        <v>685300</v>
      </c>
      <c r="F24" s="688"/>
      <c r="G24" s="689" t="s">
        <v>1811</v>
      </c>
      <c r="H24" s="533"/>
    </row>
    <row r="25" spans="1:8" ht="15">
      <c r="A25" s="695"/>
      <c r="B25" s="696"/>
      <c r="C25" s="680"/>
      <c r="D25" s="680"/>
      <c r="E25" s="681"/>
      <c r="F25" s="688"/>
      <c r="G25" s="689"/>
      <c r="H25" s="533"/>
    </row>
    <row r="26" spans="1:8" ht="15">
      <c r="A26" s="691" t="s">
        <v>1812</v>
      </c>
      <c r="B26" s="694"/>
      <c r="C26" s="680"/>
      <c r="D26" s="680"/>
      <c r="E26" s="681"/>
      <c r="F26" s="688"/>
      <c r="G26" s="689"/>
      <c r="H26" s="533"/>
    </row>
    <row r="27" spans="1:8" ht="15">
      <c r="A27" s="678" t="s">
        <v>1813</v>
      </c>
      <c r="B27" s="679">
        <v>203709.60499999998</v>
      </c>
      <c r="C27" s="680">
        <v>216323.00916000007</v>
      </c>
      <c r="D27" s="680">
        <f>Note1!B85+'Note 16'!B21-'Note 16'!B10</f>
        <v>212965.54399999997</v>
      </c>
      <c r="E27" s="681">
        <f>Note1!D85</f>
        <v>130000</v>
      </c>
      <c r="F27" s="682" t="s">
        <v>1814</v>
      </c>
      <c r="G27" s="683" t="s">
        <v>1815</v>
      </c>
      <c r="H27" s="533"/>
    </row>
    <row r="28" spans="1:8" ht="28.5">
      <c r="A28" s="697" t="s">
        <v>1816</v>
      </c>
      <c r="B28" s="786">
        <v>40759.323999999993</v>
      </c>
      <c r="C28" s="698">
        <v>57259.525940000007</v>
      </c>
      <c r="D28" s="698">
        <f>Note1!B86+'Note 16'!B22-'Note 16'!B11</f>
        <v>55309.692430000032</v>
      </c>
      <c r="E28" s="698">
        <f>Note1!D86</f>
        <v>30000</v>
      </c>
      <c r="F28" s="699" t="s">
        <v>1817</v>
      </c>
      <c r="G28" s="700" t="s">
        <v>1818</v>
      </c>
      <c r="H28" s="533"/>
    </row>
    <row r="29" spans="1:8" ht="15">
      <c r="A29" s="678" t="s">
        <v>1819</v>
      </c>
      <c r="B29" s="681">
        <v>315624.14399999997</v>
      </c>
      <c r="C29" s="680">
        <v>423400.81800000009</v>
      </c>
      <c r="D29" s="680">
        <f>Note1!B87+Note1!B88+Note1!B89+('Note 16'!B23+'Note 16'!B24+'Note 16'!B25-'Note 16'!B12-'Note 16'!B13-'Note 16'!B14)</f>
        <v>328580.62932000001</v>
      </c>
      <c r="E29" s="681">
        <f>Note1!D87+Note1!D88+Note1!D89</f>
        <v>240000</v>
      </c>
      <c r="F29" s="682" t="s">
        <v>1820</v>
      </c>
      <c r="G29" s="683" t="s">
        <v>1821</v>
      </c>
      <c r="H29" s="533"/>
    </row>
    <row r="30" spans="1:8" ht="15">
      <c r="A30" s="678" t="s">
        <v>1822</v>
      </c>
      <c r="B30" s="681">
        <v>562383.92589000054</v>
      </c>
      <c r="C30" s="680">
        <v>471596.87244000472</v>
      </c>
      <c r="D30" s="680">
        <f>Note1!B115+Note1!B100+Note1!B109+Note1!B35+(D35-D36-D37)</f>
        <v>959547.06773000397</v>
      </c>
      <c r="E30" s="681">
        <f>Note1!D115+Note1!D100+Note1!D109+Note1!D35+(E35-E36-E37)</f>
        <v>945200</v>
      </c>
      <c r="F30" s="682" t="s">
        <v>1823</v>
      </c>
      <c r="G30" s="683" t="s">
        <v>1824</v>
      </c>
      <c r="H30" s="533"/>
    </row>
    <row r="31" spans="1:8" ht="15">
      <c r="A31" s="691" t="s">
        <v>1825</v>
      </c>
      <c r="B31" s="686">
        <f>SUBTOTAL(9,B27:B30)</f>
        <v>1122476.9988900004</v>
      </c>
      <c r="C31" s="686">
        <f>SUBTOTAL(9,C27:C30)</f>
        <v>1168580.2255400049</v>
      </c>
      <c r="D31" s="686">
        <f>SUBTOTAL(9,D27:D30)</f>
        <v>1556402.9334800038</v>
      </c>
      <c r="E31" s="687">
        <f>SUBTOTAL(9,E27:E30)</f>
        <v>1345200</v>
      </c>
      <c r="F31" s="688"/>
      <c r="G31" s="689" t="s">
        <v>1826</v>
      </c>
    </row>
    <row r="32" spans="1:8" ht="15" thickBot="1">
      <c r="A32" s="701"/>
      <c r="B32" s="702"/>
      <c r="C32" s="968"/>
      <c r="D32" s="968"/>
      <c r="E32" s="698"/>
      <c r="F32" s="703"/>
      <c r="G32" s="704"/>
    </row>
    <row r="33" spans="1:7" ht="15.75" thickBot="1">
      <c r="A33" s="705" t="s">
        <v>1766</v>
      </c>
      <c r="B33" s="706">
        <f>SUBTOTAL(9,B8:B32)</f>
        <v>8924883.499459995</v>
      </c>
      <c r="C33" s="706">
        <f>SUBTOTAL(9,C8:C32)</f>
        <v>9586657.7421799991</v>
      </c>
      <c r="D33" s="706">
        <f>SUBTOTAL(9,D8:D32)</f>
        <v>10219713.390000001</v>
      </c>
      <c r="E33" s="707">
        <f>SUBTOTAL(9,E8:E32)</f>
        <v>10242292</v>
      </c>
      <c r="F33" s="708"/>
      <c r="G33" s="709" t="s">
        <v>1827</v>
      </c>
    </row>
    <row r="34" spans="1:7" s="657" customFormat="1" ht="14.25" customHeight="1">
      <c r="B34" s="710"/>
      <c r="C34" s="658"/>
      <c r="D34" s="658"/>
      <c r="G34" s="617"/>
    </row>
    <row r="35" spans="1:7" s="657" customFormat="1" ht="15" customHeight="1">
      <c r="A35" s="657" t="s">
        <v>1828</v>
      </c>
      <c r="C35" s="658">
        <f>'Tabell 1'!C56</f>
        <v>10077647</v>
      </c>
      <c r="D35" s="658">
        <f>'Tabell 1'!D56</f>
        <v>10219713.390000001</v>
      </c>
      <c r="E35" s="658">
        <f>'Tabell 1'!E56</f>
        <v>10242292</v>
      </c>
      <c r="G35" s="617" t="s">
        <v>1829</v>
      </c>
    </row>
    <row r="36" spans="1:7" s="657" customFormat="1" ht="15" customHeight="1">
      <c r="A36" s="657" t="s">
        <v>1830</v>
      </c>
      <c r="C36" s="658">
        <f>SUBTOTAL(9,C8:C29)</f>
        <v>9115060.8697399944</v>
      </c>
      <c r="D36" s="658">
        <f t="shared" ref="D36" si="1">SUBTOTAL(9,D8:D29)</f>
        <v>9260166.3222699966</v>
      </c>
      <c r="E36" s="658">
        <f>SUBTOTAL(9,E8:E29)</f>
        <v>9297092</v>
      </c>
      <c r="G36" s="617" t="s">
        <v>1831</v>
      </c>
    </row>
    <row r="37" spans="1:7" s="657" customFormat="1" ht="15" customHeight="1">
      <c r="A37" s="657" t="s">
        <v>545</v>
      </c>
      <c r="C37" s="711"/>
      <c r="D37" s="711">
        <f>Note1!B115+Note1!B100+Note1!B109+Note1!B35</f>
        <v>435799.44204999984</v>
      </c>
      <c r="E37" s="658">
        <f>Note1!D115+Note1!D100+Note1!D109+Note1!D35</f>
        <v>420000</v>
      </c>
      <c r="G37" s="617" t="s">
        <v>1832</v>
      </c>
    </row>
    <row r="38" spans="1:7" s="657" customFormat="1" ht="15" customHeight="1">
      <c r="C38" s="711"/>
      <c r="D38" s="711"/>
      <c r="E38" s="658"/>
      <c r="G38" s="386"/>
    </row>
    <row r="39" spans="1:7" s="657" customFormat="1">
      <c r="A39" s="353" t="s">
        <v>1833</v>
      </c>
      <c r="B39" s="353"/>
      <c r="G39" s="386"/>
    </row>
    <row r="40" spans="1:7" s="657" customFormat="1">
      <c r="A40" s="353" t="s">
        <v>1834</v>
      </c>
      <c r="B40" s="353"/>
      <c r="G40" s="386"/>
    </row>
  </sheetData>
  <mergeCells count="3">
    <mergeCell ref="A4:A5"/>
    <mergeCell ref="F4:F5"/>
    <mergeCell ref="G4:G5"/>
  </mergeCells>
  <pageMargins left="0.51181102362204722" right="0.51181102362204722" top="0.74803149606299213" bottom="0.74803149606299213" header="0.31496062992125984" footer="0.31496062992125984"/>
  <pageSetup paperSize="9" scale="71"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Ark34">
    <pageSetUpPr fitToPage="1"/>
  </sheetPr>
  <dimension ref="A1:V46"/>
  <sheetViews>
    <sheetView workbookViewId="0">
      <selection activeCell="D20" sqref="D20"/>
    </sheetView>
  </sheetViews>
  <sheetFormatPr baseColWidth="10" defaultColWidth="11.42578125" defaultRowHeight="14.25"/>
  <cols>
    <col min="1" max="1" width="87.7109375" style="616" bestFit="1" customWidth="1"/>
    <col min="2" max="2" width="11.7109375" style="616" customWidth="1"/>
    <col min="3" max="4" width="15.28515625" style="616" bestFit="1" customWidth="1"/>
    <col min="5" max="5" width="14.28515625" style="616" customWidth="1"/>
    <col min="6" max="6" width="48.42578125" style="616" bestFit="1" customWidth="1"/>
    <col min="7" max="7" width="11.28515625" style="617" customWidth="1"/>
    <col min="8" max="8" width="11.28515625" style="616" customWidth="1"/>
    <col min="9" max="9" width="11.5703125" style="616" customWidth="1"/>
    <col min="10" max="16384" width="11.42578125" style="616"/>
  </cols>
  <sheetData>
    <row r="1" spans="1:22" ht="15" customHeight="1">
      <c r="A1" s="712"/>
      <c r="B1" s="712"/>
      <c r="C1" s="712"/>
      <c r="D1" s="712"/>
      <c r="E1" s="712"/>
    </row>
    <row r="2" spans="1:22" ht="15" customHeight="1">
      <c r="A2" s="712" t="str">
        <f>Resultatregnskap!A3</f>
        <v>Virksomhet: Universitetet i Oslo</v>
      </c>
      <c r="B2" s="712"/>
      <c r="C2" s="712"/>
      <c r="D2" s="712"/>
      <c r="E2" s="712"/>
    </row>
    <row r="3" spans="1:22">
      <c r="A3" s="777" t="s">
        <v>1193</v>
      </c>
      <c r="B3" s="9"/>
      <c r="C3" s="9"/>
      <c r="D3" s="780"/>
      <c r="E3" s="9"/>
    </row>
    <row r="4" spans="1:22" ht="15" customHeight="1">
      <c r="A4" s="787" t="s">
        <v>1835</v>
      </c>
      <c r="B4" s="646" t="s">
        <v>1694</v>
      </c>
      <c r="C4" s="646" t="s">
        <v>1776</v>
      </c>
      <c r="D4" s="646" t="s">
        <v>1776</v>
      </c>
      <c r="E4" s="788" t="s">
        <v>1836</v>
      </c>
      <c r="F4" s="1156" t="s">
        <v>1696</v>
      </c>
      <c r="G4" s="1154" t="s">
        <v>8</v>
      </c>
    </row>
    <row r="5" spans="1:22" ht="15">
      <c r="A5" s="239" t="s">
        <v>1837</v>
      </c>
      <c r="B5" s="713" t="str">
        <f>'Tabell 1'!B5</f>
        <v>31.12.2022</v>
      </c>
      <c r="C5" s="714">
        <f>'Tabell 1'!C5</f>
        <v>45291</v>
      </c>
      <c r="D5" s="714">
        <f>'Tabell 1'!D5</f>
        <v>45657</v>
      </c>
      <c r="E5" s="714" t="s">
        <v>1838</v>
      </c>
      <c r="F5" s="1157"/>
      <c r="G5" s="1155"/>
    </row>
    <row r="6" spans="1:22">
      <c r="A6" s="636"/>
      <c r="B6" s="636"/>
      <c r="C6" s="715"/>
      <c r="D6" s="715"/>
      <c r="E6" s="716"/>
      <c r="F6" s="629"/>
      <c r="G6" s="632"/>
    </row>
    <row r="7" spans="1:22" ht="15">
      <c r="A7" s="638" t="s">
        <v>1839</v>
      </c>
      <c r="B7" s="638"/>
      <c r="C7" s="715"/>
      <c r="D7" s="715"/>
      <c r="E7" s="716"/>
      <c r="F7" s="629"/>
      <c r="G7" s="632"/>
    </row>
    <row r="8" spans="1:22">
      <c r="A8" s="637" t="s">
        <v>1840</v>
      </c>
      <c r="B8" s="634">
        <v>2838789.7894799998</v>
      </c>
      <c r="C8" s="1024">
        <f>'Balanse - eiendeler'!D45</f>
        <v>2986197.8311199998</v>
      </c>
      <c r="D8" s="1024">
        <f>'Balanse - eiendeler'!C45</f>
        <v>3007999.8230699999</v>
      </c>
      <c r="E8" s="1024">
        <f>D8-C8</f>
        <v>21801.991950000171</v>
      </c>
      <c r="F8" s="636" t="s">
        <v>120</v>
      </c>
      <c r="G8" s="717" t="s">
        <v>1841</v>
      </c>
    </row>
    <row r="9" spans="1:22">
      <c r="A9" s="637" t="s">
        <v>1842</v>
      </c>
      <c r="B9" s="634">
        <v>184709.92931000001</v>
      </c>
      <c r="C9" s="1024">
        <f>'Balanse - eiendeler'!D46+'Balanse - eiendeler'!D47</f>
        <v>269828.00805</v>
      </c>
      <c r="D9" s="1024">
        <f>'Balanse - eiendeler'!C46+'Balanse - eiendeler'!C47</f>
        <v>277801.40493000002</v>
      </c>
      <c r="E9" s="1024">
        <f>D9-C9</f>
        <v>7973.3968800000148</v>
      </c>
      <c r="F9" s="636" t="s">
        <v>1843</v>
      </c>
      <c r="G9" s="717" t="s">
        <v>1844</v>
      </c>
    </row>
    <row r="10" spans="1:22">
      <c r="A10" s="637" t="s">
        <v>1845</v>
      </c>
      <c r="B10" s="634">
        <v>29.85558</v>
      </c>
      <c r="C10" s="1024">
        <f>'Balanse - eiendeler'!D48</f>
        <v>119.19465000000001</v>
      </c>
      <c r="D10" s="1024">
        <f>'Balanse - eiendeler'!C48</f>
        <v>47.629579999999997</v>
      </c>
      <c r="E10" s="1024">
        <f>D10-C10</f>
        <v>-71.56507000000002</v>
      </c>
      <c r="F10" s="718" t="s">
        <v>126</v>
      </c>
      <c r="G10" s="719" t="s">
        <v>1846</v>
      </c>
    </row>
    <row r="11" spans="1:22" ht="15">
      <c r="A11" s="638" t="s">
        <v>1847</v>
      </c>
      <c r="B11" s="720">
        <f>SUBTOTAL(9,B8:B10)</f>
        <v>3023529.57437</v>
      </c>
      <c r="C11" s="720">
        <f>SUBTOTAL(9,C8:C10)</f>
        <v>3256145.0338199995</v>
      </c>
      <c r="D11" s="720">
        <f>SUBTOTAL(9,D8:D10)</f>
        <v>3285848.8575800001</v>
      </c>
      <c r="E11" s="720">
        <f>SUBTOTAL(9,E8:E10)</f>
        <v>29703.823760000185</v>
      </c>
      <c r="F11" s="638"/>
      <c r="G11" s="717" t="s">
        <v>1848</v>
      </c>
    </row>
    <row r="12" spans="1:22">
      <c r="A12" s="636"/>
      <c r="B12" s="636"/>
      <c r="C12" s="1024"/>
      <c r="D12" s="1024"/>
      <c r="E12" s="1024"/>
      <c r="F12" s="629"/>
      <c r="G12" s="632"/>
    </row>
    <row r="13" spans="1:22" s="724" customFormat="1" ht="15">
      <c r="A13" s="721" t="s">
        <v>1849</v>
      </c>
      <c r="B13" s="721"/>
      <c r="C13" s="1025"/>
      <c r="D13" s="1025"/>
      <c r="E13" s="1025"/>
      <c r="F13" s="722"/>
      <c r="G13" s="723"/>
      <c r="H13" s="616"/>
      <c r="I13" s="616"/>
      <c r="J13" s="616"/>
      <c r="K13" s="616"/>
      <c r="L13" s="616"/>
      <c r="M13" s="616"/>
      <c r="N13" s="616"/>
      <c r="O13" s="616"/>
      <c r="P13" s="616"/>
      <c r="Q13" s="616"/>
      <c r="R13" s="616"/>
      <c r="S13" s="616"/>
      <c r="T13" s="616"/>
      <c r="U13" s="616"/>
      <c r="V13" s="616"/>
    </row>
    <row r="14" spans="1:22">
      <c r="A14" s="637" t="s">
        <v>1850</v>
      </c>
      <c r="B14" s="634">
        <v>518914.94987999985</v>
      </c>
      <c r="C14" s="715">
        <f>'Balanse - Gjeld og kapital'!D40</f>
        <v>555098.93855000008</v>
      </c>
      <c r="D14" s="715">
        <f>'Balanse - Gjeld og kapital'!C40</f>
        <v>563818.13780000003</v>
      </c>
      <c r="E14" s="1024">
        <f t="shared" ref="E14:E19" si="0">D14-C14</f>
        <v>8719.1992499999469</v>
      </c>
      <c r="F14" s="636" t="s">
        <v>184</v>
      </c>
      <c r="G14" s="717" t="s">
        <v>1851</v>
      </c>
    </row>
    <row r="15" spans="1:22">
      <c r="A15" s="637" t="s">
        <v>1852</v>
      </c>
      <c r="B15" s="634">
        <v>479997.17005000007</v>
      </c>
      <c r="C15" s="715">
        <f>'Balanse - Gjeld og kapital'!D38+'Balanse - Gjeld og kapital'!D39</f>
        <v>513861.46254000004</v>
      </c>
      <c r="D15" s="715">
        <f>'Balanse - Gjeld og kapital'!C38+'Balanse - Gjeld og kapital'!C39</f>
        <v>496964.69709999999</v>
      </c>
      <c r="E15" s="1024">
        <f t="shared" si="0"/>
        <v>-16896.765440000047</v>
      </c>
      <c r="F15" s="636" t="s">
        <v>1853</v>
      </c>
      <c r="G15" s="717" t="s">
        <v>1854</v>
      </c>
    </row>
    <row r="16" spans="1:22">
      <c r="A16" s="637" t="s">
        <v>1855</v>
      </c>
      <c r="B16" s="634">
        <v>306889.43753000005</v>
      </c>
      <c r="C16" s="715">
        <f>'Balanse - Gjeld og kapital'!D37-'Balanse - eiendeler'!D40</f>
        <v>443107.34515999997</v>
      </c>
      <c r="D16" s="715">
        <f>'Balanse - Gjeld og kapital'!C37-'Balanse - eiendeler'!C40</f>
        <v>331224.11984</v>
      </c>
      <c r="E16" s="1024">
        <f t="shared" si="0"/>
        <v>-111883.22531999997</v>
      </c>
      <c r="F16" s="636" t="s">
        <v>1856</v>
      </c>
      <c r="G16" s="717" t="s">
        <v>1857</v>
      </c>
    </row>
    <row r="17" spans="1:9">
      <c r="A17" s="637" t="s">
        <v>1858</v>
      </c>
      <c r="B17" s="634">
        <v>40399.714160000149</v>
      </c>
      <c r="C17" s="715">
        <f>'Balanse - Gjeld og kapital'!D42-'Balanse - eiendeler'!D39</f>
        <v>14768.884109999985</v>
      </c>
      <c r="D17" s="715">
        <f>'Balanse - Gjeld og kapital'!C42-'Balanse - eiendeler'!C39</f>
        <v>79328.163010000018</v>
      </c>
      <c r="E17" s="1024">
        <f t="shared" si="0"/>
        <v>64559.278900000034</v>
      </c>
      <c r="F17" s="636" t="s">
        <v>1859</v>
      </c>
      <c r="G17" s="717" t="s">
        <v>1860</v>
      </c>
    </row>
    <row r="18" spans="1:9">
      <c r="A18" s="637" t="s">
        <v>1861</v>
      </c>
      <c r="B18" s="634">
        <v>0</v>
      </c>
      <c r="C18" s="715">
        <f>'Balanse - Gjeld og kapital'!D53-'Balanse - eiendeler'!D57</f>
        <v>0</v>
      </c>
      <c r="D18" s="715">
        <f>'Balanse - Gjeld og kapital'!C53-'Balanse - eiendeler'!C57</f>
        <v>0</v>
      </c>
      <c r="E18" s="1024">
        <f t="shared" si="0"/>
        <v>0</v>
      </c>
      <c r="F18" s="629" t="s">
        <v>1862</v>
      </c>
      <c r="G18" s="632" t="s">
        <v>1863</v>
      </c>
    </row>
    <row r="19" spans="1:9">
      <c r="A19" s="637" t="s">
        <v>1864</v>
      </c>
      <c r="B19" s="634">
        <v>334903.51989999996</v>
      </c>
      <c r="C19" s="715">
        <f>'Balanse - Gjeld og kapital'!D43-'Balanse - eiendeler'!D41-'Balanse - eiendeler'!D35</f>
        <v>304943.22609000001</v>
      </c>
      <c r="D19" s="715">
        <f>'Balanse - Gjeld og kapital'!C43-'Balanse - eiendeler'!C41-'Balanse - eiendeler'!C35</f>
        <v>579060.16230000008</v>
      </c>
      <c r="E19" s="1024">
        <f t="shared" si="0"/>
        <v>274116.93621000007</v>
      </c>
      <c r="F19" s="636" t="s">
        <v>1865</v>
      </c>
      <c r="G19" s="717" t="s">
        <v>1866</v>
      </c>
    </row>
    <row r="20" spans="1:9" ht="15">
      <c r="A20" s="638" t="s">
        <v>1867</v>
      </c>
      <c r="B20" s="720">
        <f>SUBTOTAL(9,B14:B19)</f>
        <v>1681104.7915200002</v>
      </c>
      <c r="C20" s="720">
        <f>SUBTOTAL(9,C14:C19)</f>
        <v>1831779.8564500001</v>
      </c>
      <c r="D20" s="720">
        <f>SUBTOTAL(9,D14:D19)</f>
        <v>2050395.2800500002</v>
      </c>
      <c r="E20" s="720">
        <f>SUBTOTAL(9,E14:E19)</f>
        <v>218615.42360000004</v>
      </c>
      <c r="F20" s="629"/>
      <c r="G20" s="632" t="s">
        <v>1868</v>
      </c>
    </row>
    <row r="21" spans="1:9">
      <c r="A21" s="636"/>
      <c r="B21" s="636"/>
      <c r="C21" s="715"/>
      <c r="D21" s="715"/>
      <c r="E21" s="715"/>
      <c r="F21" s="629"/>
      <c r="G21" s="632"/>
    </row>
    <row r="22" spans="1:9" ht="30" customHeight="1">
      <c r="A22" s="725" t="s">
        <v>1869</v>
      </c>
      <c r="B22" s="726"/>
      <c r="C22" s="715"/>
      <c r="D22" s="715"/>
      <c r="E22" s="715"/>
      <c r="F22" s="629"/>
      <c r="G22" s="632"/>
    </row>
    <row r="23" spans="1:9" ht="15">
      <c r="A23" s="637" t="s">
        <v>1870</v>
      </c>
      <c r="B23" s="715">
        <v>-192687.25927000001</v>
      </c>
      <c r="C23" s="715">
        <f>'Note15 '!D83</f>
        <v>-205067.87431000001</v>
      </c>
      <c r="D23" s="715">
        <f>'Note15 '!B83</f>
        <v>-198041.59992000065</v>
      </c>
      <c r="E23" s="1024">
        <f>D23-C23</f>
        <v>7026.2743899993657</v>
      </c>
      <c r="F23" s="636" t="s">
        <v>1035</v>
      </c>
      <c r="G23" s="717" t="s">
        <v>1871</v>
      </c>
      <c r="H23" s="624"/>
      <c r="I23" s="533"/>
    </row>
    <row r="24" spans="1:9" ht="15">
      <c r="A24" s="637" t="s">
        <v>1872</v>
      </c>
      <c r="B24" s="715">
        <v>155390.39825000006</v>
      </c>
      <c r="C24" s="715">
        <f>'Note15 '!D44</f>
        <v>272500</v>
      </c>
      <c r="D24" s="715">
        <f>'Note15 '!B44</f>
        <v>47955</v>
      </c>
      <c r="E24" s="1024">
        <f>D24-C24</f>
        <v>-224545</v>
      </c>
      <c r="F24" s="636" t="s">
        <v>997</v>
      </c>
      <c r="G24" s="717" t="s">
        <v>1873</v>
      </c>
      <c r="H24" s="624"/>
      <c r="I24" s="533"/>
    </row>
    <row r="25" spans="1:9" ht="15">
      <c r="A25" s="637" t="s">
        <v>1874</v>
      </c>
      <c r="B25" s="715">
        <v>243997</v>
      </c>
      <c r="C25" s="715">
        <f>'Note15 '!D21</f>
        <v>45496</v>
      </c>
      <c r="D25" s="715">
        <f>'Note15 '!B21</f>
        <v>0</v>
      </c>
      <c r="E25" s="1024">
        <f>D25-C25</f>
        <v>-45496</v>
      </c>
      <c r="F25" s="636" t="s">
        <v>973</v>
      </c>
      <c r="G25" s="717" t="s">
        <v>1875</v>
      </c>
      <c r="H25" s="727"/>
      <c r="I25" s="533"/>
    </row>
    <row r="26" spans="1:9" ht="17.25">
      <c r="A26" s="637" t="s">
        <v>1876</v>
      </c>
      <c r="B26" s="715">
        <v>154438.33554</v>
      </c>
      <c r="C26" s="715">
        <f>'Note15 '!D32+'Note15 '!D89+'Note15 '!D27</f>
        <v>262205.54450000002</v>
      </c>
      <c r="D26" s="715">
        <f>'Note15 '!B32+'Note15 '!B89+'Note15 '!B27</f>
        <v>252263.07458000001</v>
      </c>
      <c r="E26" s="1024">
        <f>D26-C26</f>
        <v>-9942.4699200000032</v>
      </c>
      <c r="F26" s="636" t="s">
        <v>1877</v>
      </c>
      <c r="G26" s="717" t="s">
        <v>1878</v>
      </c>
      <c r="H26" s="623"/>
      <c r="I26" s="533"/>
    </row>
    <row r="27" spans="1:9" ht="15">
      <c r="A27" s="637" t="s">
        <v>1879</v>
      </c>
      <c r="B27" s="715">
        <v>0</v>
      </c>
      <c r="C27" s="715">
        <f>'Note15 '!D58</f>
        <v>0</v>
      </c>
      <c r="D27" s="715">
        <f>'Note15 '!B58</f>
        <v>0</v>
      </c>
      <c r="E27" s="1024">
        <f>D27-C27</f>
        <v>0</v>
      </c>
      <c r="F27" s="636" t="s">
        <v>1015</v>
      </c>
      <c r="G27" s="717" t="s">
        <v>1880</v>
      </c>
      <c r="H27" s="624"/>
      <c r="I27" s="533"/>
    </row>
    <row r="28" spans="1:9" ht="15">
      <c r="A28" s="638" t="s">
        <v>1881</v>
      </c>
      <c r="B28" s="720">
        <f>SUBTOTAL(9,B23:B27)</f>
        <v>361138.47452000005</v>
      </c>
      <c r="C28" s="720">
        <f>SUBTOTAL(9,C23:C27)</f>
        <v>375133.67018999998</v>
      </c>
      <c r="D28" s="720">
        <f>SUBTOTAL(9,D23:D27)</f>
        <v>102176.47465999937</v>
      </c>
      <c r="E28" s="720">
        <f>SUBTOTAL(9,E23:E27)</f>
        <v>-272957.19553000067</v>
      </c>
      <c r="F28" s="629"/>
      <c r="G28" s="632" t="s">
        <v>1882</v>
      </c>
      <c r="I28" s="533"/>
    </row>
    <row r="29" spans="1:9" ht="15">
      <c r="A29" s="638"/>
      <c r="B29" s="638"/>
      <c r="C29" s="715"/>
      <c r="D29" s="715"/>
      <c r="E29" s="715"/>
      <c r="F29" s="629"/>
      <c r="G29" s="632"/>
      <c r="I29" s="533"/>
    </row>
    <row r="30" spans="1:9" ht="15">
      <c r="A30" s="638" t="s">
        <v>1883</v>
      </c>
      <c r="B30" s="638"/>
      <c r="C30" s="715"/>
      <c r="D30" s="715"/>
      <c r="E30" s="715"/>
      <c r="F30" s="629"/>
      <c r="G30" s="632"/>
      <c r="I30" s="533"/>
    </row>
    <row r="31" spans="1:9" ht="15">
      <c r="A31" s="637" t="s">
        <v>1884</v>
      </c>
      <c r="B31" s="896">
        <v>654924.20640999998</v>
      </c>
      <c r="C31" s="1026">
        <f>'Note15 '!D50+'Note15 '!D132+'Note15 '!D138+'Note15 '!D101+'Note15 '!D77+'Note15 '!D109</f>
        <v>706772.27226</v>
      </c>
      <c r="D31" s="1026">
        <f>'Note15 '!B50+'Note15 '!B132+'Note15 '!B138+'Note15 '!B101+'Note15 '!B77+'Note15 '!B109</f>
        <v>790935.70027000003</v>
      </c>
      <c r="E31" s="1024">
        <f>D31-C31</f>
        <v>84163.428010000032</v>
      </c>
      <c r="F31" s="629" t="s">
        <v>1885</v>
      </c>
      <c r="G31" s="632" t="s">
        <v>1886</v>
      </c>
      <c r="H31" s="623"/>
      <c r="I31" s="624"/>
    </row>
    <row r="32" spans="1:9">
      <c r="A32" s="637" t="s">
        <v>1887</v>
      </c>
      <c r="B32" s="896">
        <v>173292.29925000001</v>
      </c>
      <c r="C32" s="1024">
        <f>'Balanse - Gjeld og kapital'!D13-'Balanse - eiendeler'!D28+'Balanse - eiendeler'!D27</f>
        <v>198558.93854</v>
      </c>
      <c r="D32" s="1024">
        <f>'Balanse - Gjeld og kapital'!C13-'Balanse - eiendeler'!C28+'Balanse - eiendeler'!C27</f>
        <v>212374.90179999999</v>
      </c>
      <c r="E32" s="1024">
        <f>D32-C32</f>
        <v>13815.96325999999</v>
      </c>
      <c r="F32" s="636" t="s">
        <v>1888</v>
      </c>
      <c r="G32" s="717" t="s">
        <v>1889</v>
      </c>
    </row>
    <row r="33" spans="1:8" ht="15">
      <c r="A33" s="650" t="s">
        <v>1890</v>
      </c>
      <c r="B33" s="720">
        <f>SUBTOTAL(9,B31:B32)</f>
        <v>828216.50566000002</v>
      </c>
      <c r="C33" s="720">
        <f>SUBTOTAL(9,C31:C32)</f>
        <v>905331.2108</v>
      </c>
      <c r="D33" s="720">
        <f>SUBTOTAL(9,D31:D32)</f>
        <v>1003310.60207</v>
      </c>
      <c r="E33" s="720">
        <f>SUBTOTAL(9,E31:E32)</f>
        <v>97979.391270000022</v>
      </c>
      <c r="F33" s="636"/>
      <c r="G33" s="717" t="s">
        <v>1891</v>
      </c>
      <c r="H33" s="533"/>
    </row>
    <row r="34" spans="1:8" ht="15">
      <c r="A34" s="650"/>
      <c r="B34" s="650"/>
      <c r="C34" s="1024"/>
      <c r="D34" s="1024"/>
      <c r="E34" s="1024"/>
      <c r="F34" s="636"/>
      <c r="G34" s="717"/>
      <c r="H34" s="533"/>
    </row>
    <row r="35" spans="1:8" ht="15">
      <c r="A35" s="638" t="s">
        <v>1892</v>
      </c>
      <c r="B35" s="638"/>
      <c r="C35" s="715"/>
      <c r="D35" s="715"/>
      <c r="E35" s="715"/>
      <c r="F35" s="629"/>
      <c r="G35" s="632"/>
      <c r="H35" s="533"/>
    </row>
    <row r="36" spans="1:8" ht="15">
      <c r="A36" s="637" t="s">
        <v>1893</v>
      </c>
      <c r="B36" s="897">
        <v>1.8444552551954985E-9</v>
      </c>
      <c r="C36" s="715">
        <f>'Balanse - Gjeld og kapital'!D20-'Balanse - eiendeler'!D22-'Balanse - eiendeler'!D14</f>
        <v>1.2223608791828156E-9</v>
      </c>
      <c r="D36" s="715">
        <f>'Balanse - Gjeld og kapital'!C20-'Balanse - eiendeler'!C22-'Balanse - eiendeler'!C14</f>
        <v>-3.9999615182750858E-5</v>
      </c>
      <c r="E36" s="1024">
        <f>D36-C36</f>
        <v>-4.0000837543630041E-5</v>
      </c>
      <c r="F36" s="718" t="s">
        <v>1894</v>
      </c>
      <c r="G36" s="719" t="s">
        <v>1895</v>
      </c>
      <c r="H36" s="533"/>
    </row>
    <row r="37" spans="1:8" ht="15">
      <c r="A37" s="637" t="s">
        <v>1896</v>
      </c>
      <c r="B37" s="897">
        <v>153070.62682999999</v>
      </c>
      <c r="C37" s="715">
        <f>'Balanse - Gjeld og kapital'!D29+'Balanse - Gjeld og kapital'!D34-'Balanse - eiendeler'!D27</f>
        <v>143900.21827999997</v>
      </c>
      <c r="D37" s="715">
        <f>'Balanse - Gjeld og kapital'!C29+'Balanse - Gjeld og kapital'!C34-'Balanse - eiendeler'!C27</f>
        <v>129966.2439</v>
      </c>
      <c r="E37" s="1024">
        <f>D37-C37</f>
        <v>-13933.974379999971</v>
      </c>
      <c r="F37" s="718" t="s">
        <v>1897</v>
      </c>
      <c r="G37" s="719" t="s">
        <v>1898</v>
      </c>
      <c r="H37" s="533"/>
    </row>
    <row r="38" spans="1:8" ht="15">
      <c r="A38" s="650" t="s">
        <v>1899</v>
      </c>
      <c r="B38" s="639">
        <f>SUBTOTAL(9,B36:B37)</f>
        <v>153070.62683000183</v>
      </c>
      <c r="C38" s="720">
        <f>SUBTOTAL(9,C36:C37)</f>
        <v>143900.21828000119</v>
      </c>
      <c r="D38" s="720">
        <f>SUBTOTAL(9,D36:D37)</f>
        <v>129966.24386000038</v>
      </c>
      <c r="E38" s="720">
        <f>SUBTOTAL(9,E36:E37)</f>
        <v>-13933.974420000808</v>
      </c>
      <c r="F38" s="629"/>
      <c r="G38" s="632" t="s">
        <v>1900</v>
      </c>
      <c r="H38" s="533"/>
    </row>
    <row r="39" spans="1:8" ht="15">
      <c r="A39" s="650"/>
      <c r="B39" s="639"/>
      <c r="C39" s="720"/>
      <c r="D39" s="720"/>
      <c r="E39" s="720"/>
      <c r="F39" s="629"/>
      <c r="G39" s="632"/>
      <c r="H39" s="533"/>
    </row>
    <row r="40" spans="1:8" s="728" customFormat="1" ht="15">
      <c r="A40" s="638" t="s">
        <v>1901</v>
      </c>
      <c r="B40" s="720">
        <f>SUBTOTAL(9,B13:B39)</f>
        <v>3023530.3985300022</v>
      </c>
      <c r="C40" s="720">
        <f>SUBTOTAL(9,C13:C39)</f>
        <v>3256144.9557200014</v>
      </c>
      <c r="D40" s="720">
        <f>SUBTOTAL(9,D13:D39)</f>
        <v>3285848.6006399998</v>
      </c>
      <c r="E40" s="720">
        <f>SUBTOTAL(9,E13:E39)</f>
        <v>29703.644919998616</v>
      </c>
      <c r="F40" s="629"/>
      <c r="G40" s="632" t="s">
        <v>1902</v>
      </c>
    </row>
    <row r="41" spans="1:8">
      <c r="C41" s="1001"/>
      <c r="D41" s="654"/>
    </row>
    <row r="42" spans="1:8">
      <c r="A42" s="616" t="s">
        <v>1903</v>
      </c>
      <c r="B42" s="654">
        <f>IF(B11-B40=0,0,B11-B40)</f>
        <v>-0.82416000217199326</v>
      </c>
      <c r="C42" s="654">
        <f>IF(C11-C40=0,0,C11-C40)</f>
        <v>7.809999817982316E-2</v>
      </c>
      <c r="D42" s="654">
        <f>IF(D11-D40=0,0,D11-D40)</f>
        <v>0.25694000022485852</v>
      </c>
      <c r="E42" s="654">
        <f>IF(E11-E40=0,0,E11-E40)</f>
        <v>0.17884000156846014</v>
      </c>
      <c r="G42" s="617" t="s">
        <v>1904</v>
      </c>
    </row>
    <row r="43" spans="1:8">
      <c r="B43" s="654"/>
      <c r="C43" s="654"/>
      <c r="D43" s="654"/>
      <c r="E43" s="654"/>
    </row>
    <row r="44" spans="1:8">
      <c r="A44" s="22" t="s">
        <v>1905</v>
      </c>
      <c r="B44" s="654"/>
      <c r="C44" s="654"/>
      <c r="D44" s="654"/>
      <c r="E44" s="654"/>
    </row>
    <row r="45" spans="1:8">
      <c r="A45" s="22"/>
      <c r="B45" s="654"/>
      <c r="C45" s="654"/>
      <c r="D45" s="654"/>
      <c r="E45" s="654"/>
    </row>
    <row r="46" spans="1:8">
      <c r="A46" s="352" t="s">
        <v>1834</v>
      </c>
      <c r="B46" s="729"/>
      <c r="C46" s="654"/>
      <c r="D46" s="654"/>
    </row>
  </sheetData>
  <sheetProtection formatCells="0" formatColumns="0" formatRows="0" insertColumns="0" insertRows="0" deleteColumns="0" deleteRows="0" autoFilter="0"/>
  <mergeCells count="2">
    <mergeCell ref="G4:G5"/>
    <mergeCell ref="F4:F5"/>
  </mergeCells>
  <conditionalFormatting sqref="B42:E42">
    <cfRule type="cellIs" dxfId="15" priority="1" operator="notBetween">
      <formula>1</formula>
      <formula>-1</formula>
    </cfRule>
    <cfRule type="cellIs" dxfId="14" priority="2" operator="between">
      <formula>1</formula>
      <formula>-1</formula>
    </cfRule>
  </conditionalFormatting>
  <pageMargins left="0.23622047244094491" right="0.23622047244094491" top="0.74803149606299213" bottom="0.74803149606299213" header="0.31496062992125984" footer="0.31496062992125984"/>
  <pageSetup paperSize="9" scale="72" orientation="landscape" r:id="rId1"/>
  <headerFooter>
    <oddFooter>&amp;R&amp;D &amp;T</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Ark27">
    <pageSetUpPr fitToPage="1"/>
  </sheetPr>
  <dimension ref="A2:F48"/>
  <sheetViews>
    <sheetView workbookViewId="0">
      <selection activeCell="L22" sqref="L22"/>
    </sheetView>
  </sheetViews>
  <sheetFormatPr baseColWidth="10" defaultColWidth="11.5703125" defaultRowHeight="14.25"/>
  <cols>
    <col min="1" max="1" width="66.85546875" style="386" customWidth="1"/>
    <col min="2" max="2" width="15.7109375" style="386" customWidth="1"/>
    <col min="3" max="4" width="14.28515625" style="386" customWidth="1"/>
    <col min="5" max="6" width="11.42578125" style="386" customWidth="1"/>
    <col min="7" max="16384" width="11.5703125" style="386"/>
  </cols>
  <sheetData>
    <row r="2" spans="1:6" ht="15">
      <c r="A2" s="730" t="s">
        <v>1906</v>
      </c>
      <c r="B2" s="731"/>
      <c r="C2" s="440"/>
      <c r="D2" s="440"/>
    </row>
    <row r="3" spans="1:6">
      <c r="A3" s="777" t="s">
        <v>1193</v>
      </c>
      <c r="B3" s="778"/>
      <c r="C3" s="9"/>
      <c r="D3" s="780"/>
      <c r="E3" s="9"/>
    </row>
    <row r="4" spans="1:6" ht="15">
      <c r="A4" s="730" t="str">
        <f>Resultatregnskap!A3</f>
        <v>Virksomhet: Universitetet i Oslo</v>
      </c>
      <c r="B4" s="731"/>
      <c r="C4" s="440"/>
      <c r="D4" s="440"/>
    </row>
    <row r="5" spans="1:6">
      <c r="A5" s="440"/>
      <c r="B5" s="731"/>
      <c r="C5" s="440"/>
      <c r="D5" s="440"/>
    </row>
    <row r="6" spans="1:6">
      <c r="A6" s="246" t="s">
        <v>6</v>
      </c>
      <c r="B6" s="731"/>
      <c r="C6" s="440"/>
      <c r="D6" s="440"/>
    </row>
    <row r="7" spans="1:6" ht="15" customHeight="1">
      <c r="A7" s="732" t="s">
        <v>70</v>
      </c>
      <c r="B7" s="733">
        <f>'Tabell 3'!D5</f>
        <v>45657</v>
      </c>
      <c r="C7" s="734">
        <f>'Tabell 3'!C5</f>
        <v>45291</v>
      </c>
      <c r="D7" s="735" t="str">
        <f>'Tabell 3'!B5</f>
        <v>31.12.2022</v>
      </c>
      <c r="E7" s="736" t="s">
        <v>8</v>
      </c>
      <c r="F7" s="627"/>
    </row>
    <row r="8" spans="1:6">
      <c r="A8" s="737"/>
      <c r="B8" s="738"/>
      <c r="C8" s="738"/>
      <c r="D8" s="739"/>
      <c r="E8" s="740"/>
    </row>
    <row r="9" spans="1:6" ht="15" customHeight="1">
      <c r="A9" s="732" t="s">
        <v>71</v>
      </c>
      <c r="B9" s="738"/>
      <c r="C9" s="738"/>
      <c r="D9" s="739"/>
      <c r="E9" s="740"/>
    </row>
    <row r="10" spans="1:6" ht="15">
      <c r="A10" s="741" t="s">
        <v>72</v>
      </c>
      <c r="B10" s="742">
        <f>'Balanse - eiendeler'!C14</f>
        <v>11914.55409</v>
      </c>
      <c r="C10" s="738">
        <f>'Balanse - eiendeler'!D14</f>
        <v>15861.418030000001</v>
      </c>
      <c r="D10" s="1030">
        <v>17848</v>
      </c>
      <c r="E10" s="740" t="s">
        <v>1907</v>
      </c>
    </row>
    <row r="11" spans="1:6" ht="15">
      <c r="A11" s="741" t="s">
        <v>79</v>
      </c>
      <c r="B11" s="742">
        <f>'Balanse - eiendeler'!C22</f>
        <v>10409095.81315</v>
      </c>
      <c r="C11" s="738">
        <f>'Balanse - eiendeler'!D22</f>
        <v>10430662.646979999</v>
      </c>
      <c r="D11" s="1031">
        <v>10588271</v>
      </c>
      <c r="E11" s="740" t="s">
        <v>1908</v>
      </c>
    </row>
    <row r="12" spans="1:6" ht="15">
      <c r="A12" s="741" t="s">
        <v>92</v>
      </c>
      <c r="B12" s="742">
        <f>'Balanse - eiendeler'!C28</f>
        <v>31255.378000000001</v>
      </c>
      <c r="C12" s="738">
        <f>'Balanse - eiendeler'!D28</f>
        <v>31255.378000000001</v>
      </c>
      <c r="D12" s="1031">
        <v>31255</v>
      </c>
      <c r="E12" s="740" t="s">
        <v>1909</v>
      </c>
    </row>
    <row r="13" spans="1:6" ht="15">
      <c r="A13" s="743" t="s">
        <v>102</v>
      </c>
      <c r="B13" s="742">
        <f>SUBTOTAL(9,B10:B12)</f>
        <v>10452265.745240001</v>
      </c>
      <c r="C13" s="738">
        <f>SUBTOTAL(9,C10:C12)</f>
        <v>10477779.443009999</v>
      </c>
      <c r="D13" s="739">
        <f>SUBTOTAL(9,D10:D12)</f>
        <v>10637374</v>
      </c>
      <c r="E13" s="740" t="s">
        <v>1910</v>
      </c>
    </row>
    <row r="14" spans="1:6">
      <c r="A14" s="744"/>
      <c r="B14" s="738"/>
      <c r="C14" s="738"/>
      <c r="D14" s="739"/>
      <c r="E14" s="740"/>
    </row>
    <row r="15" spans="1:6" ht="15">
      <c r="A15" s="732" t="s">
        <v>104</v>
      </c>
      <c r="B15" s="738"/>
      <c r="C15" s="738"/>
      <c r="D15" s="739"/>
      <c r="E15" s="740"/>
    </row>
    <row r="16" spans="1:6" ht="15">
      <c r="A16" s="741" t="s">
        <v>105</v>
      </c>
      <c r="B16" s="742">
        <f>'Balanse - eiendeler'!C36</f>
        <v>4369.3089</v>
      </c>
      <c r="C16" s="738">
        <f>'Balanse - eiendeler'!D36</f>
        <v>4415</v>
      </c>
      <c r="D16" s="1031">
        <v>4556</v>
      </c>
      <c r="E16" s="740" t="s">
        <v>1911</v>
      </c>
    </row>
    <row r="17" spans="1:5" ht="15">
      <c r="A17" s="741" t="s">
        <v>110</v>
      </c>
      <c r="B17" s="742">
        <f>'Balanse - eiendeler'!C42</f>
        <v>402250.68935</v>
      </c>
      <c r="C17" s="738">
        <f>'Balanse - eiendeler'!D42</f>
        <v>518866.68001999997</v>
      </c>
      <c r="D17" s="1031">
        <v>438485</v>
      </c>
      <c r="E17" s="740" t="s">
        <v>1912</v>
      </c>
    </row>
    <row r="18" spans="1:5" ht="15">
      <c r="A18" s="741" t="s">
        <v>118</v>
      </c>
      <c r="B18" s="742">
        <f>'Balanse - eiendeler'!C49</f>
        <v>3285848.8575800001</v>
      </c>
      <c r="C18" s="738">
        <f>'Balanse - eiendeler'!D49</f>
        <v>3256145.03382</v>
      </c>
      <c r="D18" s="1031">
        <v>3023530</v>
      </c>
      <c r="E18" s="740" t="s">
        <v>1913</v>
      </c>
    </row>
    <row r="19" spans="1:5" ht="15">
      <c r="A19" s="743" t="s">
        <v>129</v>
      </c>
      <c r="B19" s="742">
        <f>SUBTOTAL(9,B16:B18)</f>
        <v>3692468.8558300002</v>
      </c>
      <c r="C19" s="738">
        <f>SUBTOTAL(9,C16:C18)</f>
        <v>3779426.7138399999</v>
      </c>
      <c r="D19" s="739">
        <f>SUBTOTAL(9,D16:D18)</f>
        <v>3466571</v>
      </c>
      <c r="E19" s="740" t="s">
        <v>1914</v>
      </c>
    </row>
    <row r="20" spans="1:5">
      <c r="A20" s="744"/>
      <c r="B20" s="738"/>
      <c r="C20" s="738"/>
      <c r="D20" s="739"/>
      <c r="E20" s="740"/>
    </row>
    <row r="21" spans="1:5" ht="15">
      <c r="A21" s="732" t="s">
        <v>131</v>
      </c>
      <c r="B21" s="742">
        <f>SUBTOTAL(9,B10:B20)</f>
        <v>14144734.601070002</v>
      </c>
      <c r="C21" s="738">
        <f>SUBTOTAL(9,C10:C20)</f>
        <v>14257206.156849999</v>
      </c>
      <c r="D21" s="739">
        <f>SUBTOTAL(9,D10:D20)</f>
        <v>14103945</v>
      </c>
      <c r="E21" s="740" t="s">
        <v>1915</v>
      </c>
    </row>
    <row r="22" spans="1:5">
      <c r="A22" s="745"/>
      <c r="B22" s="746"/>
      <c r="C22" s="746"/>
      <c r="D22" s="747"/>
      <c r="E22" s="748"/>
    </row>
    <row r="23" spans="1:5" ht="12.75" customHeight="1">
      <c r="A23" s="969" t="s">
        <v>1916</v>
      </c>
      <c r="B23" s="898">
        <f>'Balanse - eiendeler'!C57</f>
        <v>0</v>
      </c>
      <c r="C23" s="899">
        <f>'Balanse - eiendeler'!D57</f>
        <v>0</v>
      </c>
      <c r="D23" s="900">
        <v>0</v>
      </c>
      <c r="E23" s="901" t="s">
        <v>1917</v>
      </c>
    </row>
    <row r="24" spans="1:5" ht="12.75" customHeight="1">
      <c r="A24" s="969"/>
      <c r="B24" s="898"/>
      <c r="C24" s="899"/>
      <c r="D24" s="900"/>
      <c r="E24" s="901"/>
    </row>
    <row r="25" spans="1:5" ht="15">
      <c r="A25" s="749" t="s">
        <v>138</v>
      </c>
      <c r="B25" s="902">
        <f>SUBTOTAL(9,B10:B23)</f>
        <v>14144734.601070002</v>
      </c>
      <c r="C25" s="903">
        <f t="shared" ref="C25:D25" si="0">SUBTOTAL(9,C10:C23)</f>
        <v>14257206.156849999</v>
      </c>
      <c r="D25" s="747">
        <f t="shared" si="0"/>
        <v>14103945</v>
      </c>
      <c r="E25" s="748" t="s">
        <v>1918</v>
      </c>
    </row>
    <row r="27" spans="1:5" ht="15">
      <c r="A27" s="750" t="s">
        <v>140</v>
      </c>
      <c r="B27" s="751">
        <f>B7</f>
        <v>45657</v>
      </c>
      <c r="C27" s="752">
        <f>C7</f>
        <v>45291</v>
      </c>
      <c r="D27" s="753" t="str">
        <f>D7</f>
        <v>31.12.2022</v>
      </c>
      <c r="E27" s="754"/>
    </row>
    <row r="28" spans="1:5" ht="15">
      <c r="A28" s="755"/>
      <c r="B28" s="756"/>
      <c r="C28" s="357"/>
      <c r="D28" s="757"/>
      <c r="E28" s="757"/>
    </row>
    <row r="29" spans="1:5" ht="15">
      <c r="A29" s="750" t="s">
        <v>141</v>
      </c>
      <c r="B29" s="756"/>
      <c r="C29" s="357"/>
      <c r="D29" s="757"/>
      <c r="E29" s="757"/>
    </row>
    <row r="30" spans="1:5" ht="15">
      <c r="A30" s="758" t="s">
        <v>142</v>
      </c>
      <c r="B30" s="759">
        <f>'Balanse - Gjeld og kapital'!C13</f>
        <v>243630.27979999999</v>
      </c>
      <c r="C30" s="760">
        <f>'Balanse - Gjeld og kapital'!D13</f>
        <v>229814.31654</v>
      </c>
      <c r="D30" s="1031">
        <v>204548</v>
      </c>
      <c r="E30" s="757" t="s">
        <v>1919</v>
      </c>
    </row>
    <row r="31" spans="1:5" ht="15">
      <c r="A31" s="758" t="s">
        <v>149</v>
      </c>
      <c r="B31" s="759">
        <f>'Balanse - Gjeld og kapital'!C17</f>
        <v>285602</v>
      </c>
      <c r="C31" s="760">
        <f>'Balanse - Gjeld og kapital'!D17</f>
        <v>567996</v>
      </c>
      <c r="D31" s="1031">
        <v>546904</v>
      </c>
      <c r="E31" s="757" t="s">
        <v>1920</v>
      </c>
    </row>
    <row r="32" spans="1:5" ht="15">
      <c r="A32" s="758" t="s">
        <v>1921</v>
      </c>
      <c r="B32" s="759">
        <f>'Balanse - Gjeld og kapital'!C22</f>
        <v>10421010.3672</v>
      </c>
      <c r="C32" s="760">
        <f>'Balanse - Gjeld og kapital'!D22</f>
        <v>10446524.06501</v>
      </c>
      <c r="D32" s="1031">
        <v>10606119</v>
      </c>
      <c r="E32" s="757" t="s">
        <v>1922</v>
      </c>
    </row>
    <row r="33" spans="1:6" ht="15">
      <c r="A33" s="762" t="s">
        <v>163</v>
      </c>
      <c r="B33" s="759">
        <f>SUBTOTAL(9,B30:B32)</f>
        <v>10950242.647</v>
      </c>
      <c r="C33" s="760">
        <f>SUBTOTAL(9,C30:C32)</f>
        <v>11244334.381549999</v>
      </c>
      <c r="D33" s="761">
        <f>SUBTOTAL(9,D30:D32)</f>
        <v>11357571</v>
      </c>
      <c r="E33" s="761" t="s">
        <v>1923</v>
      </c>
      <c r="F33" s="627"/>
    </row>
    <row r="34" spans="1:6" ht="15">
      <c r="A34" s="755"/>
      <c r="B34" s="756"/>
      <c r="C34" s="357"/>
      <c r="D34" s="757"/>
      <c r="E34" s="757"/>
    </row>
    <row r="35" spans="1:6" ht="15">
      <c r="A35" s="750" t="s">
        <v>165</v>
      </c>
      <c r="B35" s="756"/>
      <c r="C35" s="357"/>
      <c r="D35" s="757"/>
      <c r="E35" s="757"/>
    </row>
    <row r="36" spans="1:6" ht="15">
      <c r="A36" s="758" t="s">
        <v>166</v>
      </c>
      <c r="B36" s="759">
        <f>'Balanse - Gjeld og kapital'!C30</f>
        <v>129966.2439</v>
      </c>
      <c r="C36" s="760">
        <f>'Balanse - Gjeld og kapital'!D30</f>
        <v>143900.21827999997</v>
      </c>
      <c r="D36" s="1031">
        <v>153070.63</v>
      </c>
      <c r="E36" s="757" t="s">
        <v>1924</v>
      </c>
    </row>
    <row r="37" spans="1:6" ht="15">
      <c r="A37" s="758" t="s">
        <v>171</v>
      </c>
      <c r="B37" s="759">
        <f>'Balanse - Gjeld og kapital'!C34</f>
        <v>0</v>
      </c>
      <c r="C37" s="760">
        <f>'Balanse - Gjeld og kapital'!D34</f>
        <v>0</v>
      </c>
      <c r="D37" s="1032">
        <v>0</v>
      </c>
      <c r="E37" s="757" t="s">
        <v>1925</v>
      </c>
    </row>
    <row r="38" spans="1:6" ht="15">
      <c r="A38" s="758" t="s">
        <v>176</v>
      </c>
      <c r="B38" s="759">
        <f>'Balanse - Gjeld og kapital'!C44</f>
        <v>3064525.4532000003</v>
      </c>
      <c r="C38" s="760">
        <f>'Balanse - Gjeld og kapital'!D44</f>
        <v>2868971.4789200001</v>
      </c>
      <c r="D38" s="1031">
        <v>2593304.7999999998</v>
      </c>
      <c r="E38" s="757" t="s">
        <v>1926</v>
      </c>
    </row>
    <row r="39" spans="1:6" ht="15">
      <c r="A39" s="762" t="s">
        <v>194</v>
      </c>
      <c r="B39" s="759">
        <f>SUBTOTAL(9,B36:B38)</f>
        <v>3194491.6971000005</v>
      </c>
      <c r="C39" s="760">
        <f>SUBTOTAL(9,C36:C38)</f>
        <v>3012871.6972000003</v>
      </c>
      <c r="D39" s="761">
        <f>SUBTOTAL(9,D36:D38)</f>
        <v>2746375.4299999997</v>
      </c>
      <c r="E39" s="761" t="s">
        <v>1927</v>
      </c>
      <c r="F39" s="627"/>
    </row>
    <row r="40" spans="1:6" ht="15">
      <c r="A40" s="755"/>
      <c r="B40" s="756"/>
      <c r="C40" s="357"/>
      <c r="D40" s="757"/>
      <c r="E40" s="757"/>
    </row>
    <row r="41" spans="1:6" ht="15">
      <c r="A41" s="750" t="s">
        <v>196</v>
      </c>
      <c r="B41" s="759">
        <f>SUBTOTAL(9,B30:B40)</f>
        <v>14144734.344099998</v>
      </c>
      <c r="C41" s="760">
        <f>SUBTOTAL(9,C30:C40)</f>
        <v>14257206.078749999</v>
      </c>
      <c r="D41" s="761">
        <f>SUBTOTAL(9,D30:D40)</f>
        <v>14103946.43</v>
      </c>
      <c r="E41" s="761" t="s">
        <v>1928</v>
      </c>
      <c r="F41" s="627"/>
    </row>
    <row r="42" spans="1:6" ht="15">
      <c r="A42" s="763"/>
      <c r="B42" s="764"/>
      <c r="C42" s="478"/>
      <c r="D42" s="761"/>
      <c r="E42" s="761"/>
      <c r="F42" s="627"/>
    </row>
    <row r="43" spans="1:6" ht="15">
      <c r="A43" s="758" t="s">
        <v>198</v>
      </c>
      <c r="B43" s="842">
        <f>'Balanse - Gjeld og kapital'!C53</f>
        <v>0</v>
      </c>
      <c r="C43" s="904">
        <f>'Balanse - Gjeld og kapital'!D53</f>
        <v>0</v>
      </c>
      <c r="D43" s="761">
        <v>0</v>
      </c>
      <c r="E43" s="761" t="s">
        <v>1929</v>
      </c>
      <c r="F43" s="627"/>
    </row>
    <row r="44" spans="1:6" ht="15">
      <c r="A44" s="765"/>
      <c r="B44" s="764"/>
      <c r="C44" s="478"/>
      <c r="D44" s="766"/>
      <c r="E44" s="766"/>
      <c r="F44" s="627"/>
    </row>
    <row r="45" spans="1:6" ht="15">
      <c r="A45" s="750" t="s">
        <v>1930</v>
      </c>
      <c r="B45" s="842">
        <f>SUBTOTAL(9,B30:B43)</f>
        <v>14144734.344099998</v>
      </c>
      <c r="C45" s="904">
        <f t="shared" ref="C45:D45" si="1">SUBTOTAL(9,C30:C43)</f>
        <v>14257206.078749999</v>
      </c>
      <c r="D45" s="761">
        <f t="shared" si="1"/>
        <v>14103946.43</v>
      </c>
      <c r="E45" s="761" t="s">
        <v>1931</v>
      </c>
      <c r="F45" s="627"/>
    </row>
    <row r="46" spans="1:6" ht="15">
      <c r="A46" s="763"/>
      <c r="B46" s="764"/>
      <c r="C46" s="478"/>
      <c r="D46" s="478"/>
      <c r="E46" s="7"/>
      <c r="F46" s="627"/>
    </row>
    <row r="48" spans="1:6" ht="15">
      <c r="A48" s="1158" t="s">
        <v>1932</v>
      </c>
      <c r="B48" s="1158"/>
      <c r="C48" s="1158"/>
      <c r="D48" s="1158"/>
      <c r="E48" s="7"/>
      <c r="F48" s="627"/>
    </row>
  </sheetData>
  <mergeCells count="1">
    <mergeCell ref="A48:D48"/>
  </mergeCells>
  <pageMargins left="0.70866141732283472" right="0.70866141732283472" top="0.74803149606299213" bottom="0.74803149606299213" header="0.31496062992125984" footer="0.31496062992125984"/>
  <pageSetup paperSize="9" scale="72" fitToHeight="0"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Ark36">
    <pageSetUpPr fitToPage="1"/>
  </sheetPr>
  <dimension ref="A1:G241"/>
  <sheetViews>
    <sheetView zoomScale="95" zoomScaleNormal="95" workbookViewId="0">
      <selection activeCell="K13" sqref="K13"/>
    </sheetView>
  </sheetViews>
  <sheetFormatPr baseColWidth="10" defaultColWidth="9.140625" defaultRowHeight="14.25"/>
  <cols>
    <col min="1" max="1" width="95.42578125" style="34" customWidth="1"/>
    <col min="2" max="2" width="17.7109375" style="31" bestFit="1" customWidth="1"/>
    <col min="3" max="3" width="1.7109375" style="34" customWidth="1"/>
    <col min="4" max="4" width="15.5703125" style="34" customWidth="1"/>
    <col min="5" max="5" width="1.85546875" style="34" customWidth="1"/>
    <col min="6" max="6" width="92.5703125" style="34" customWidth="1"/>
    <col min="7" max="7" width="21.85546875" style="289" customWidth="1"/>
    <col min="8" max="8" width="12" style="34" bestFit="1" customWidth="1"/>
    <col min="9" max="16384" width="9.140625" style="34"/>
  </cols>
  <sheetData>
    <row r="1" spans="1:7" ht="15.75" customHeight="1"/>
    <row r="2" spans="1:7" ht="18.75">
      <c r="A2" s="1159" t="s">
        <v>1933</v>
      </c>
      <c r="B2" s="1159"/>
      <c r="C2" s="1159"/>
      <c r="D2" s="1159"/>
      <c r="E2" s="1159"/>
    </row>
    <row r="3" spans="1:7" ht="11.25" customHeight="1">
      <c r="A3" s="777" t="s">
        <v>1193</v>
      </c>
      <c r="B3" s="9"/>
      <c r="C3" s="9"/>
      <c r="D3" s="780"/>
      <c r="E3" s="9"/>
    </row>
    <row r="4" spans="1:7">
      <c r="A4" s="34" t="str">
        <f>Resultatregnskap!A3</f>
        <v>Virksomhet: Universitetet i Oslo</v>
      </c>
    </row>
    <row r="5" spans="1:7" ht="11.25" customHeight="1">
      <c r="A5" s="36"/>
      <c r="B5" s="29"/>
      <c r="C5" s="36"/>
      <c r="D5" s="36"/>
      <c r="E5" s="36"/>
      <c r="F5" s="36"/>
    </row>
    <row r="6" spans="1:7" ht="17.25" customHeight="1">
      <c r="A6" s="1161" t="s">
        <v>1934</v>
      </c>
      <c r="B6" s="1161"/>
      <c r="C6" s="1161"/>
      <c r="D6" s="1161"/>
      <c r="E6" s="1161"/>
      <c r="F6" s="1161"/>
    </row>
    <row r="7" spans="1:7" ht="13.35" customHeight="1">
      <c r="A7" s="1162"/>
      <c r="B7" s="1162"/>
      <c r="C7" s="1162"/>
      <c r="D7" s="1162"/>
      <c r="E7" s="1162"/>
      <c r="F7" s="1162"/>
      <c r="G7" s="303"/>
    </row>
    <row r="8" spans="1:7" ht="13.35" customHeight="1">
      <c r="A8" s="1162"/>
      <c r="B8" s="1162"/>
      <c r="C8" s="1162"/>
      <c r="D8" s="1162"/>
      <c r="E8" s="1162"/>
      <c r="F8" s="1162"/>
      <c r="G8" s="303"/>
    </row>
    <row r="9" spans="1:7" ht="15.6" customHeight="1">
      <c r="A9" s="905"/>
      <c r="B9" s="906"/>
      <c r="C9" s="863"/>
      <c r="D9" s="863"/>
      <c r="E9" s="863"/>
      <c r="F9" s="863"/>
    </row>
    <row r="10" spans="1:7" s="38" customFormat="1" ht="15.75">
      <c r="A10" s="126" t="s">
        <v>1935</v>
      </c>
      <c r="B10" s="127" t="s">
        <v>1936</v>
      </c>
      <c r="C10" s="37"/>
      <c r="D10" s="128" t="s">
        <v>1937</v>
      </c>
      <c r="E10" s="37"/>
      <c r="F10" s="126" t="s">
        <v>1938</v>
      </c>
      <c r="G10" s="304"/>
    </row>
    <row r="12" spans="1:7">
      <c r="A12" s="39" t="s">
        <v>1939</v>
      </c>
    </row>
    <row r="14" spans="1:7">
      <c r="A14" s="34" t="s">
        <v>1940</v>
      </c>
    </row>
    <row r="15" spans="1:7">
      <c r="A15" s="34" t="s">
        <v>1941</v>
      </c>
      <c r="B15" s="57">
        <f>Kontantstrømoppstilling!B9+Kontantstrømoppstilling!B48</f>
        <v>6481095</v>
      </c>
      <c r="C15" s="41"/>
      <c r="D15" s="41"/>
    </row>
    <row r="16" spans="1:7">
      <c r="A16" s="34" t="s">
        <v>1942</v>
      </c>
      <c r="B16" s="30">
        <v>6481095</v>
      </c>
      <c r="C16" s="41"/>
      <c r="D16" s="41"/>
      <c r="F16" s="34" t="s">
        <v>1943</v>
      </c>
    </row>
    <row r="17" spans="1:6">
      <c r="A17" s="36" t="s">
        <v>1944</v>
      </c>
      <c r="B17" s="29"/>
      <c r="C17" s="42"/>
      <c r="D17" s="58" t="b">
        <f>IF(ABS(B15-B16)&lt;0.5,TRUE,FALSE)</f>
        <v>1</v>
      </c>
      <c r="E17" s="36"/>
      <c r="F17" s="36" t="s">
        <v>1945</v>
      </c>
    </row>
    <row r="18" spans="1:6">
      <c r="C18" s="41"/>
      <c r="D18" s="41"/>
    </row>
    <row r="19" spans="1:6">
      <c r="A19" s="34" t="s">
        <v>1946</v>
      </c>
      <c r="C19" s="41"/>
      <c r="D19" s="41"/>
    </row>
    <row r="20" spans="1:6">
      <c r="A20" s="34" t="s">
        <v>1947</v>
      </c>
      <c r="B20" s="68">
        <f>B15</f>
        <v>6481095</v>
      </c>
      <c r="C20" s="41"/>
      <c r="D20" s="41"/>
    </row>
    <row r="21" spans="1:6">
      <c r="A21" s="34" t="s">
        <v>1948</v>
      </c>
      <c r="B21" s="57">
        <f>Bevilgningsoppstilling!H17</f>
        <v>6481095</v>
      </c>
      <c r="C21" s="41"/>
      <c r="D21" s="41"/>
    </row>
    <row r="22" spans="1:6">
      <c r="A22" s="34" t="s">
        <v>1944</v>
      </c>
      <c r="C22" s="41"/>
      <c r="D22" s="58" t="b">
        <f>IF(ABS(B20-B21)&lt;0.5,TRUE,FALSE)</f>
        <v>1</v>
      </c>
      <c r="F22" s="34" t="s">
        <v>1949</v>
      </c>
    </row>
    <row r="23" spans="1:6">
      <c r="C23" s="41"/>
      <c r="D23" s="41"/>
    </row>
    <row r="24" spans="1:6">
      <c r="A24" s="34" t="s">
        <v>1950</v>
      </c>
      <c r="B24" s="245">
        <f>Kontantstrømoppstilling!B10+Kontantstrømoppstilling!B49</f>
        <v>0</v>
      </c>
      <c r="C24" s="41"/>
      <c r="D24" s="41"/>
    </row>
    <row r="25" spans="1:6">
      <c r="A25" s="34" t="s">
        <v>1951</v>
      </c>
      <c r="B25" s="57">
        <f>Bevilgningsoppstilling!H21</f>
        <v>0</v>
      </c>
      <c r="C25" s="41"/>
      <c r="D25" s="41"/>
    </row>
    <row r="26" spans="1:6">
      <c r="A26" s="34" t="s">
        <v>1944</v>
      </c>
      <c r="C26" s="41"/>
      <c r="D26" s="58" t="b">
        <f>IF(ABS(B24-B25)&lt;0.5,TRUE,FALSE)</f>
        <v>1</v>
      </c>
      <c r="F26" s="34" t="s">
        <v>1949</v>
      </c>
    </row>
    <row r="28" spans="1:6" ht="15">
      <c r="A28" s="40" t="s">
        <v>1952</v>
      </c>
      <c r="B28" s="28"/>
      <c r="C28" s="44"/>
    </row>
    <row r="29" spans="1:6" ht="15">
      <c r="A29" s="34" t="s">
        <v>1953</v>
      </c>
      <c r="B29" s="59">
        <f>'Balanse - Gjeld og kapital'!C16</f>
        <v>285602</v>
      </c>
      <c r="C29" s="44"/>
      <c r="D29" s="35"/>
    </row>
    <row r="30" spans="1:6">
      <c r="B30" s="28"/>
      <c r="C30" s="44"/>
    </row>
    <row r="31" spans="1:6">
      <c r="A31" s="34" t="s">
        <v>1954</v>
      </c>
      <c r="B31" s="60">
        <f>B15</f>
        <v>6481095</v>
      </c>
      <c r="C31" s="44"/>
    </row>
    <row r="32" spans="1:6">
      <c r="A32" s="34" t="s">
        <v>1955</v>
      </c>
      <c r="B32" s="59">
        <f>Note1!B18+Note1!B25</f>
        <v>2915.7117499999999</v>
      </c>
      <c r="C32" s="44"/>
    </row>
    <row r="33" spans="1:7">
      <c r="A33" s="34" t="s">
        <v>1956</v>
      </c>
      <c r="B33" s="59">
        <f>Note1!B43+Note1!B45</f>
        <v>1289166.8662299975</v>
      </c>
      <c r="C33" s="44"/>
    </row>
    <row r="34" spans="1:7">
      <c r="A34" s="34" t="s">
        <v>1957</v>
      </c>
      <c r="B34" s="59">
        <f>Note1!B54+Note1!B57+Note1!B58+Note1!B59+Note1!B60+Note1!B62+Note1!B65</f>
        <v>529444.62783999927</v>
      </c>
      <c r="C34" s="44"/>
    </row>
    <row r="35" spans="1:7">
      <c r="A35" s="34" t="s">
        <v>1958</v>
      </c>
      <c r="B35" s="60">
        <f>SUM(B31:B34)</f>
        <v>8302622.2058199961</v>
      </c>
      <c r="C35" s="44"/>
    </row>
    <row r="36" spans="1:7">
      <c r="B36" s="28"/>
      <c r="C36" s="44"/>
    </row>
    <row r="37" spans="1:7">
      <c r="A37" s="36" t="s">
        <v>1959</v>
      </c>
      <c r="B37" s="29"/>
      <c r="C37" s="36"/>
      <c r="D37" s="61">
        <f>IF(B35=0,0,B29/B35)</f>
        <v>3.4399011892868966E-2</v>
      </c>
      <c r="E37" s="45"/>
      <c r="F37" s="36" t="s">
        <v>1960</v>
      </c>
    </row>
    <row r="38" spans="1:7">
      <c r="D38" s="46"/>
      <c r="E38" s="46"/>
      <c r="F38" s="62"/>
      <c r="G38" s="305"/>
    </row>
    <row r="39" spans="1:7" ht="15">
      <c r="A39" s="40" t="s">
        <v>1961</v>
      </c>
      <c r="D39" s="46"/>
      <c r="E39" s="46"/>
    </row>
    <row r="40" spans="1:7">
      <c r="D40" s="46"/>
      <c r="E40" s="46"/>
    </row>
    <row r="41" spans="1:7">
      <c r="A41" s="34" t="s">
        <v>1962</v>
      </c>
      <c r="B41" s="57">
        <f>'Balanse - eiendeler'!C59</f>
        <v>14144734.60107</v>
      </c>
      <c r="D41" s="46"/>
      <c r="E41" s="46"/>
    </row>
    <row r="42" spans="1:7">
      <c r="A42" s="34" t="s">
        <v>1963</v>
      </c>
      <c r="B42" s="57">
        <f>'Balanse - Gjeld og kapital'!C55</f>
        <v>14144734.3441</v>
      </c>
      <c r="D42" s="46"/>
      <c r="E42" s="46"/>
    </row>
    <row r="43" spans="1:7">
      <c r="A43" s="34" t="s">
        <v>1964</v>
      </c>
      <c r="B43" s="63">
        <f>B41-B42</f>
        <v>0.25696999952197075</v>
      </c>
      <c r="D43" s="64" t="b">
        <f>IF(ABS(B41-B42)&lt;0.5,TRUE,FALSE)</f>
        <v>1</v>
      </c>
      <c r="E43" s="46"/>
    </row>
    <row r="44" spans="1:7">
      <c r="D44" s="46"/>
      <c r="E44" s="46"/>
    </row>
    <row r="45" spans="1:7" ht="15">
      <c r="A45" s="40" t="s">
        <v>1965</v>
      </c>
      <c r="B45" s="28"/>
      <c r="C45" s="44"/>
    </row>
    <row r="46" spans="1:7" ht="15">
      <c r="A46" s="40"/>
      <c r="B46" s="28"/>
      <c r="C46" s="44"/>
    </row>
    <row r="47" spans="1:7">
      <c r="A47" s="39" t="s">
        <v>1966</v>
      </c>
      <c r="B47" s="28"/>
      <c r="C47" s="44"/>
    </row>
    <row r="48" spans="1:7">
      <c r="A48" s="39"/>
      <c r="B48" s="28"/>
      <c r="C48" s="44"/>
    </row>
    <row r="49" spans="1:7">
      <c r="A49" s="65" t="s">
        <v>1967</v>
      </c>
      <c r="B49" s="28"/>
      <c r="C49" s="44"/>
    </row>
    <row r="50" spans="1:7" ht="15">
      <c r="A50" s="34" t="s">
        <v>1968</v>
      </c>
      <c r="B50" s="57">
        <f>-Resultatregnskap!C33</f>
        <v>-282394</v>
      </c>
      <c r="C50" s="47"/>
      <c r="D50" s="35"/>
      <c r="F50" s="34" t="s">
        <v>1969</v>
      </c>
    </row>
    <row r="51" spans="1:7" ht="15">
      <c r="A51" s="34" t="s">
        <v>1970</v>
      </c>
      <c r="B51" s="57">
        <f>-'Note 8'!B34</f>
        <v>0</v>
      </c>
      <c r="C51" s="47"/>
      <c r="D51" s="35"/>
      <c r="F51" s="34" t="s">
        <v>1971</v>
      </c>
    </row>
    <row r="52" spans="1:7" ht="15">
      <c r="A52" s="34" t="s">
        <v>1972</v>
      </c>
      <c r="B52" s="66">
        <f>SUM(B50:B51)</f>
        <v>-282394</v>
      </c>
      <c r="C52" s="47"/>
      <c r="D52" s="35"/>
    </row>
    <row r="53" spans="1:7" ht="15">
      <c r="A53" s="40"/>
      <c r="B53" s="28"/>
      <c r="C53" s="47"/>
      <c r="D53" s="48"/>
    </row>
    <row r="54" spans="1:7">
      <c r="A54" s="65" t="s">
        <v>1973</v>
      </c>
      <c r="B54" s="28"/>
      <c r="C54" s="47"/>
      <c r="D54" s="48"/>
    </row>
    <row r="55" spans="1:7" ht="15" customHeight="1">
      <c r="A55" s="34" t="s">
        <v>1974</v>
      </c>
      <c r="B55" s="59">
        <f>'Balanse - Gjeld og kapital'!D16</f>
        <v>567996</v>
      </c>
      <c r="C55" s="44"/>
      <c r="G55" s="296"/>
    </row>
    <row r="56" spans="1:7" ht="15" customHeight="1">
      <c r="A56" s="34" t="s">
        <v>1975</v>
      </c>
      <c r="B56" s="59">
        <f>'Balanse - Gjeld og kapital'!C16</f>
        <v>285602</v>
      </c>
      <c r="C56" s="44"/>
      <c r="G56" s="296"/>
    </row>
    <row r="57" spans="1:7">
      <c r="A57" s="34" t="s">
        <v>404</v>
      </c>
      <c r="B57" s="60">
        <f>-B55+B56</f>
        <v>-282394</v>
      </c>
      <c r="D57" s="67" t="b">
        <f>IF(ABS(B52-B57)&lt;0.5,TRUE,FALSE)</f>
        <v>1</v>
      </c>
      <c r="E57" s="44"/>
    </row>
    <row r="58" spans="1:7" ht="31.35" customHeight="1">
      <c r="B58" s="28"/>
      <c r="C58" s="44"/>
    </row>
    <row r="59" spans="1:7">
      <c r="A59" s="39" t="s">
        <v>1976</v>
      </c>
      <c r="B59" s="28"/>
      <c r="C59" s="44"/>
    </row>
    <row r="60" spans="1:7">
      <c r="A60" s="34" t="s">
        <v>1977</v>
      </c>
      <c r="B60" s="28"/>
      <c r="C60" s="44"/>
    </row>
    <row r="61" spans="1:7">
      <c r="A61" s="34" t="s">
        <v>1978</v>
      </c>
      <c r="B61" s="59">
        <f>'Note15 '!D51</f>
        <v>567996</v>
      </c>
      <c r="C61" s="44"/>
    </row>
    <row r="62" spans="1:7">
      <c r="A62" s="34" t="s">
        <v>1979</v>
      </c>
      <c r="B62" s="59">
        <f>'Note15 '!B51</f>
        <v>285602</v>
      </c>
      <c r="C62" s="44"/>
    </row>
    <row r="63" spans="1:7">
      <c r="A63" s="34" t="s">
        <v>404</v>
      </c>
      <c r="B63" s="59">
        <f>-B61+B62</f>
        <v>-282394</v>
      </c>
      <c r="C63" s="44"/>
    </row>
    <row r="64" spans="1:7">
      <c r="B64" s="28"/>
      <c r="C64" s="44"/>
    </row>
    <row r="65" spans="1:7">
      <c r="A65" s="34" t="s">
        <v>1980</v>
      </c>
      <c r="B65" s="28"/>
      <c r="C65" s="44"/>
    </row>
    <row r="66" spans="1:7">
      <c r="A66" s="34" t="s">
        <v>1981</v>
      </c>
      <c r="B66" s="59">
        <f>'Note15 '!D58</f>
        <v>0</v>
      </c>
      <c r="C66" s="44"/>
    </row>
    <row r="67" spans="1:7">
      <c r="A67" s="34" t="s">
        <v>1982</v>
      </c>
      <c r="B67" s="59">
        <f>'Note15 '!B58</f>
        <v>0</v>
      </c>
      <c r="C67" s="44"/>
    </row>
    <row r="68" spans="1:7">
      <c r="A68" s="34" t="s">
        <v>404</v>
      </c>
      <c r="B68" s="60">
        <f>-B66+B67</f>
        <v>0</v>
      </c>
      <c r="C68" s="44"/>
    </row>
    <row r="69" spans="1:7" s="49" customFormat="1" ht="15" customHeight="1">
      <c r="A69" s="34"/>
      <c r="B69" s="26"/>
      <c r="G69" s="306"/>
    </row>
    <row r="70" spans="1:7">
      <c r="A70" s="34" t="s">
        <v>1983</v>
      </c>
      <c r="B70" s="60">
        <f>B63+B68</f>
        <v>-282394</v>
      </c>
      <c r="C70" s="44"/>
      <c r="F70" s="34" t="s">
        <v>1984</v>
      </c>
    </row>
    <row r="71" spans="1:7">
      <c r="B71" s="27"/>
      <c r="C71" s="44"/>
      <c r="F71" s="34" t="s">
        <v>1985</v>
      </c>
    </row>
    <row r="72" spans="1:7">
      <c r="A72" s="36" t="s">
        <v>1944</v>
      </c>
      <c r="B72" s="24"/>
      <c r="C72" s="50"/>
      <c r="D72" s="69" t="b">
        <f>IF(AND(ABS(B52-B57)&lt;0.5,ABS(B57-B70)&lt;0.5),TRUE,FALSE)</f>
        <v>1</v>
      </c>
      <c r="E72" s="36"/>
      <c r="F72" s="36" t="s">
        <v>1986</v>
      </c>
    </row>
    <row r="73" spans="1:7">
      <c r="B73" s="27"/>
      <c r="C73" s="44"/>
    </row>
    <row r="74" spans="1:7" ht="15">
      <c r="A74" s="40" t="s">
        <v>1987</v>
      </c>
      <c r="B74" s="27"/>
      <c r="C74" s="44"/>
    </row>
    <row r="75" spans="1:7">
      <c r="A75" s="39" t="s">
        <v>1988</v>
      </c>
      <c r="B75" s="27"/>
      <c r="C75" s="44"/>
    </row>
    <row r="76" spans="1:7">
      <c r="A76" s="34" t="s">
        <v>1989</v>
      </c>
      <c r="B76" s="70">
        <f>'Balanse - Gjeld og kapital'!D41</f>
        <v>513909.94244999997</v>
      </c>
      <c r="C76" s="44"/>
    </row>
    <row r="77" spans="1:7">
      <c r="A77" s="34" t="s">
        <v>1990</v>
      </c>
      <c r="B77" s="59">
        <f>'Balanse - Gjeld og kapital'!C41</f>
        <v>607510.17489999998</v>
      </c>
      <c r="C77" s="44"/>
    </row>
    <row r="78" spans="1:7">
      <c r="A78" s="34" t="s">
        <v>404</v>
      </c>
      <c r="B78" s="71">
        <f>-B76+B77</f>
        <v>93600.23245000001</v>
      </c>
      <c r="C78" s="44"/>
    </row>
    <row r="79" spans="1:7">
      <c r="B79" s="27"/>
      <c r="C79" s="44"/>
      <c r="G79" s="998"/>
    </row>
    <row r="80" spans="1:7">
      <c r="A80" s="39" t="s">
        <v>1976</v>
      </c>
      <c r="B80" s="27"/>
      <c r="C80" s="44"/>
    </row>
    <row r="81" spans="1:6">
      <c r="A81" s="34" t="s">
        <v>1991</v>
      </c>
      <c r="B81" s="59">
        <f>'Note15 '!D111</f>
        <v>513909.94244999997</v>
      </c>
      <c r="C81" s="44"/>
    </row>
    <row r="82" spans="1:6">
      <c r="A82" s="34" t="s">
        <v>1992</v>
      </c>
      <c r="B82" s="59">
        <f>'Note15 '!B111</f>
        <v>607510.1749299994</v>
      </c>
      <c r="C82" s="44"/>
    </row>
    <row r="83" spans="1:6">
      <c r="A83" s="34" t="s">
        <v>404</v>
      </c>
      <c r="B83" s="71">
        <f>-B81+B82</f>
        <v>93600.232479999424</v>
      </c>
      <c r="E83" s="44"/>
    </row>
    <row r="84" spans="1:6">
      <c r="B84" s="28"/>
      <c r="C84" s="44"/>
    </row>
    <row r="85" spans="1:6">
      <c r="A85" s="36" t="s">
        <v>1944</v>
      </c>
      <c r="B85" s="53"/>
      <c r="C85" s="50"/>
      <c r="D85" s="81" t="b">
        <f>IF(ABS(B78-B83)&lt;0.5,TRUE,FALSE)</f>
        <v>1</v>
      </c>
      <c r="E85" s="82"/>
      <c r="F85" s="36" t="s">
        <v>1993</v>
      </c>
    </row>
    <row r="87" spans="1:6">
      <c r="A87" s="39" t="s">
        <v>1994</v>
      </c>
    </row>
    <row r="88" spans="1:6">
      <c r="B88" s="28"/>
      <c r="C88" s="43"/>
    </row>
    <row r="89" spans="1:6" ht="15">
      <c r="A89" s="40" t="s">
        <v>1995</v>
      </c>
      <c r="B89" s="28"/>
      <c r="C89" s="43"/>
    </row>
    <row r="90" spans="1:6">
      <c r="A90" s="34" t="s">
        <v>1996</v>
      </c>
      <c r="B90" s="59">
        <f>Note1!B90</f>
        <v>406414.51190000004</v>
      </c>
      <c r="C90" s="43"/>
    </row>
    <row r="91" spans="1:6">
      <c r="A91" s="34" t="s">
        <v>1997</v>
      </c>
      <c r="B91" s="59">
        <f>Resultatregnskap!C13</f>
        <v>9474826</v>
      </c>
      <c r="C91" s="43"/>
    </row>
    <row r="92" spans="1:6">
      <c r="B92" s="27"/>
      <c r="C92" s="43"/>
    </row>
    <row r="93" spans="1:6">
      <c r="A93" s="34" t="s">
        <v>1998</v>
      </c>
      <c r="D93" s="61">
        <f>IF(B90=0,0,B90/B91)</f>
        <v>4.289413989238431E-2</v>
      </c>
      <c r="F93" s="34" t="s">
        <v>1999</v>
      </c>
    </row>
    <row r="94" spans="1:6">
      <c r="A94" s="36" t="s">
        <v>2000</v>
      </c>
      <c r="B94" s="29"/>
      <c r="C94" s="36"/>
      <c r="D94" s="61">
        <f>IF(B35=0,0,B33/B35)</f>
        <v>0.15527225426761121</v>
      </c>
      <c r="E94" s="36"/>
      <c r="F94" s="36" t="s">
        <v>2001</v>
      </c>
    </row>
    <row r="96" spans="1:6" ht="15">
      <c r="A96" s="40" t="s">
        <v>2002</v>
      </c>
      <c r="B96" s="25"/>
      <c r="C96" s="51"/>
      <c r="D96" s="51"/>
    </row>
    <row r="97" spans="1:6" ht="15">
      <c r="A97" s="34" t="s">
        <v>2003</v>
      </c>
      <c r="B97" s="59">
        <f>Resultatregnskap!C30+Resultatregnskap!C33</f>
        <v>13816</v>
      </c>
      <c r="C97" s="51"/>
      <c r="D97" s="35"/>
    </row>
    <row r="98" spans="1:6">
      <c r="A98" s="34" t="s">
        <v>2004</v>
      </c>
      <c r="B98" s="60">
        <f>+B90</f>
        <v>406414.51190000004</v>
      </c>
      <c r="C98" s="51"/>
      <c r="D98" s="51"/>
    </row>
    <row r="99" spans="1:6">
      <c r="A99" s="36" t="s">
        <v>2005</v>
      </c>
      <c r="B99" s="53"/>
      <c r="C99" s="52"/>
      <c r="D99" s="61">
        <f>IF(B98=0,0,B97/B98)</f>
        <v>3.3994849089934769E-2</v>
      </c>
      <c r="E99" s="36"/>
      <c r="F99" s="36" t="s">
        <v>2006</v>
      </c>
    </row>
    <row r="100" spans="1:6">
      <c r="B100" s="25"/>
      <c r="C100" s="51"/>
      <c r="D100" s="51"/>
    </row>
    <row r="101" spans="1:6">
      <c r="A101" s="39" t="s">
        <v>2007</v>
      </c>
    </row>
    <row r="102" spans="1:6">
      <c r="B102" s="25"/>
      <c r="C102" s="51"/>
      <c r="D102" s="51"/>
    </row>
    <row r="103" spans="1:6" ht="15">
      <c r="A103" s="40" t="s">
        <v>2008</v>
      </c>
      <c r="B103" s="25"/>
      <c r="C103" s="51"/>
      <c r="D103" s="51"/>
    </row>
    <row r="104" spans="1:6" ht="15">
      <c r="A104" s="40"/>
      <c r="B104" s="25"/>
      <c r="C104" s="51"/>
      <c r="D104" s="51"/>
    </row>
    <row r="105" spans="1:6" ht="15">
      <c r="A105" s="40" t="s">
        <v>2009</v>
      </c>
      <c r="B105" s="25"/>
      <c r="C105" s="51"/>
      <c r="D105" s="51"/>
    </row>
    <row r="106" spans="1:6">
      <c r="A106" s="34" t="s">
        <v>2010</v>
      </c>
      <c r="B106" s="57">
        <f>B97</f>
        <v>13816</v>
      </c>
      <c r="C106" s="51"/>
      <c r="D106" s="44"/>
    </row>
    <row r="107" spans="1:6">
      <c r="A107" s="7" t="s">
        <v>2011</v>
      </c>
      <c r="B107" s="57">
        <f>'Note 8'!B34</f>
        <v>0</v>
      </c>
      <c r="C107" s="51"/>
      <c r="D107" s="44"/>
    </row>
    <row r="108" spans="1:6">
      <c r="B108" s="273"/>
      <c r="C108" s="51"/>
      <c r="D108" s="295">
        <f>-(B110-B111)</f>
        <v>13815.96325999999</v>
      </c>
    </row>
    <row r="109" spans="1:6" ht="15">
      <c r="A109" s="40" t="s">
        <v>2012</v>
      </c>
      <c r="B109" s="274"/>
      <c r="C109" s="51"/>
      <c r="D109" s="274"/>
    </row>
    <row r="110" spans="1:6">
      <c r="A110" s="34" t="s">
        <v>2013</v>
      </c>
      <c r="B110" s="59">
        <f>'Balanse - Gjeld og kapital'!D13</f>
        <v>229814.31654</v>
      </c>
      <c r="C110" s="51"/>
      <c r="D110" s="274"/>
    </row>
    <row r="111" spans="1:6">
      <c r="A111" s="34" t="s">
        <v>2014</v>
      </c>
      <c r="B111" s="59">
        <f>'Balanse - Gjeld og kapital'!C13</f>
        <v>243630.27979999999</v>
      </c>
      <c r="C111" s="51"/>
      <c r="D111" s="273"/>
    </row>
    <row r="112" spans="1:6">
      <c r="A112" s="34" t="s">
        <v>404</v>
      </c>
      <c r="B112" s="273"/>
      <c r="C112" s="51"/>
      <c r="D112" s="295">
        <f>-(B110-B111)</f>
        <v>13815.96325999999</v>
      </c>
    </row>
    <row r="113" spans="1:6" ht="15">
      <c r="A113" s="40"/>
      <c r="B113" s="274"/>
      <c r="C113" s="51"/>
      <c r="D113" s="274"/>
    </row>
    <row r="114" spans="1:6">
      <c r="A114" s="39" t="s">
        <v>2015</v>
      </c>
      <c r="B114" s="275"/>
      <c r="C114" s="51"/>
      <c r="D114" s="274"/>
    </row>
    <row r="115" spans="1:6" ht="15" customHeight="1">
      <c r="A115" s="34" t="s">
        <v>2016</v>
      </c>
      <c r="B115" s="59">
        <f>'Note 8'!B15+'Note 8'!B23</f>
        <v>31255.378000000001</v>
      </c>
      <c r="C115" s="51"/>
      <c r="D115" s="274"/>
    </row>
    <row r="116" spans="1:6" ht="15" customHeight="1">
      <c r="A116" s="34" t="s">
        <v>2017</v>
      </c>
      <c r="B116" s="59">
        <f>'Note 8'!B30</f>
        <v>31255.378000000001</v>
      </c>
      <c r="C116" s="51"/>
      <c r="D116" s="274"/>
    </row>
    <row r="117" spans="1:6">
      <c r="A117" s="34" t="s">
        <v>404</v>
      </c>
      <c r="B117" s="60">
        <f>-(B115-B116)</f>
        <v>0</v>
      </c>
      <c r="C117" s="51"/>
      <c r="D117" s="274"/>
    </row>
    <row r="118" spans="1:6">
      <c r="B118" s="277"/>
      <c r="C118" s="51"/>
      <c r="D118" s="274"/>
    </row>
    <row r="119" spans="1:6">
      <c r="A119" s="34" t="s">
        <v>2018</v>
      </c>
      <c r="B119" s="70">
        <f>'Note 8'!B33</f>
        <v>198558.93823</v>
      </c>
      <c r="C119" s="51"/>
      <c r="D119" s="274"/>
    </row>
    <row r="120" spans="1:6">
      <c r="A120" s="34" t="s">
        <v>2019</v>
      </c>
      <c r="B120" s="59">
        <f>'Note 8'!B37</f>
        <v>212374.90176000001</v>
      </c>
      <c r="C120" s="51"/>
      <c r="D120" s="274"/>
    </row>
    <row r="121" spans="1:6">
      <c r="A121" s="34" t="s">
        <v>404</v>
      </c>
      <c r="B121" s="60">
        <f>-(B119-B120)</f>
        <v>13815.963530000008</v>
      </c>
      <c r="C121" s="51"/>
      <c r="D121" s="274"/>
    </row>
    <row r="122" spans="1:6">
      <c r="B122" s="277"/>
      <c r="C122" s="51"/>
      <c r="D122" s="274"/>
    </row>
    <row r="123" spans="1:6">
      <c r="A123" s="34" t="s">
        <v>2020</v>
      </c>
      <c r="B123" s="274"/>
      <c r="C123" s="51"/>
      <c r="D123" s="295">
        <f>B117+B121</f>
        <v>13815.963530000008</v>
      </c>
    </row>
    <row r="124" spans="1:6" ht="15">
      <c r="A124" s="40"/>
      <c r="B124" s="274"/>
      <c r="C124" s="51"/>
      <c r="D124" s="274"/>
      <c r="F124" s="34" t="s">
        <v>2021</v>
      </c>
    </row>
    <row r="125" spans="1:6">
      <c r="A125" s="36" t="s">
        <v>1944</v>
      </c>
      <c r="B125" s="278"/>
      <c r="C125" s="52"/>
      <c r="D125" s="276" t="b">
        <f>IF(AND(ABS(D108-D112)&lt;0.5,ABS(D108-D123)&lt;0.5),TRUE,FALSE)</f>
        <v>1</v>
      </c>
      <c r="E125" s="36"/>
      <c r="F125" s="36" t="s">
        <v>2022</v>
      </c>
    </row>
    <row r="126" spans="1:6">
      <c r="B126" s="28"/>
      <c r="C126" s="43"/>
      <c r="D126" s="44"/>
    </row>
    <row r="127" spans="1:6" ht="15">
      <c r="A127" s="40" t="s">
        <v>2023</v>
      </c>
      <c r="B127" s="28"/>
      <c r="C127" s="43"/>
      <c r="D127" s="44"/>
    </row>
    <row r="128" spans="1:6">
      <c r="A128" s="34" t="s">
        <v>2024</v>
      </c>
      <c r="B128" s="60">
        <f>B111</f>
        <v>243630.27979999999</v>
      </c>
      <c r="C128" s="43"/>
      <c r="D128" s="44"/>
    </row>
    <row r="129" spans="1:6">
      <c r="A129" s="34" t="s">
        <v>2025</v>
      </c>
      <c r="B129" s="59">
        <f>'Balanse - Gjeld og kapital'!C55</f>
        <v>14144734.3441</v>
      </c>
      <c r="C129" s="43"/>
      <c r="D129" s="44"/>
    </row>
    <row r="130" spans="1:6">
      <c r="A130" s="34" t="s">
        <v>2026</v>
      </c>
      <c r="B130" s="27"/>
      <c r="C130" s="43"/>
      <c r="D130" s="72">
        <f>IF(B129=0,0,B128/B129)</f>
        <v>1.7224097241644001E-2</v>
      </c>
      <c r="F130" s="34" t="s">
        <v>2027</v>
      </c>
    </row>
    <row r="131" spans="1:6">
      <c r="A131" s="863"/>
      <c r="B131" s="907"/>
      <c r="C131" s="908"/>
      <c r="D131" s="908"/>
      <c r="E131" s="863"/>
      <c r="F131" s="863"/>
    </row>
    <row r="132" spans="1:6">
      <c r="A132" s="39" t="s">
        <v>873</v>
      </c>
      <c r="B132" s="25"/>
      <c r="C132" s="51"/>
      <c r="D132" s="51"/>
    </row>
    <row r="133" spans="1:6">
      <c r="B133" s="25"/>
      <c r="C133" s="51"/>
      <c r="D133" s="51"/>
    </row>
    <row r="134" spans="1:6" ht="15">
      <c r="A134" s="40" t="s">
        <v>2028</v>
      </c>
      <c r="B134" s="25"/>
      <c r="C134" s="51"/>
      <c r="D134" s="51"/>
    </row>
    <row r="135" spans="1:6">
      <c r="A135" s="34" t="s">
        <v>2029</v>
      </c>
      <c r="B135" s="59">
        <f>'Balanse - eiendeler'!C25</f>
        <v>31255.378000000001</v>
      </c>
      <c r="C135" s="51"/>
      <c r="D135" s="51"/>
    </row>
    <row r="136" spans="1:6">
      <c r="C136" s="51"/>
      <c r="D136" s="51"/>
    </row>
    <row r="137" spans="1:6">
      <c r="A137" s="34" t="s">
        <v>2030</v>
      </c>
      <c r="B137" s="59">
        <f>'Note 8'!B30</f>
        <v>31255.378000000001</v>
      </c>
      <c r="C137" s="51"/>
      <c r="D137" s="44"/>
    </row>
    <row r="138" spans="1:6">
      <c r="A138" s="34" t="s">
        <v>2031</v>
      </c>
      <c r="B138" s="60">
        <f>B137</f>
        <v>31255.378000000001</v>
      </c>
      <c r="C138" s="51"/>
      <c r="D138" s="44"/>
    </row>
    <row r="139" spans="1:6">
      <c r="B139" s="25"/>
      <c r="C139" s="51"/>
      <c r="D139" s="51"/>
      <c r="F139" s="34" t="s">
        <v>2032</v>
      </c>
    </row>
    <row r="140" spans="1:6">
      <c r="A140" s="36" t="s">
        <v>1964</v>
      </c>
      <c r="B140" s="53"/>
      <c r="C140" s="52"/>
      <c r="D140" s="73" t="b">
        <f>IF(ABS(B135-B138)&lt;0.5,TRUE,FALSE)</f>
        <v>1</v>
      </c>
      <c r="E140" s="36"/>
      <c r="F140" s="36" t="s">
        <v>2033</v>
      </c>
    </row>
    <row r="141" spans="1:6">
      <c r="B141" s="28"/>
      <c r="C141" s="43"/>
      <c r="D141" s="44"/>
    </row>
    <row r="142" spans="1:6" ht="15">
      <c r="A142" s="40" t="s">
        <v>2034</v>
      </c>
      <c r="B142" s="25"/>
      <c r="C142" s="51"/>
      <c r="D142" s="51"/>
    </row>
    <row r="143" spans="1:6">
      <c r="A143" s="34" t="s">
        <v>2035</v>
      </c>
      <c r="B143" s="60">
        <f>B135</f>
        <v>31255.378000000001</v>
      </c>
      <c r="C143" s="51"/>
      <c r="D143" s="51"/>
    </row>
    <row r="144" spans="1:6">
      <c r="A144" s="34" t="s">
        <v>2036</v>
      </c>
      <c r="B144" s="59">
        <f>Note11!I23</f>
        <v>31255.378000000001</v>
      </c>
      <c r="C144" s="51"/>
      <c r="D144" s="51"/>
      <c r="F144" s="31"/>
    </row>
    <row r="145" spans="1:7">
      <c r="B145" s="25"/>
      <c r="C145" s="51"/>
      <c r="D145" s="51"/>
    </row>
    <row r="146" spans="1:7">
      <c r="A146" s="34" t="s">
        <v>1964</v>
      </c>
      <c r="B146" s="28"/>
      <c r="C146" s="43"/>
      <c r="D146" s="74" t="b">
        <f>IF(ABS(B143-B144)&lt;0.5,TRUE,FALSE)</f>
        <v>1</v>
      </c>
      <c r="F146" s="34" t="s">
        <v>2037</v>
      </c>
    </row>
    <row r="147" spans="1:7">
      <c r="A147" s="863"/>
      <c r="B147" s="907"/>
      <c r="C147" s="908"/>
      <c r="D147" s="909"/>
      <c r="E147" s="863"/>
      <c r="F147" s="863"/>
    </row>
    <row r="148" spans="1:7">
      <c r="A148" s="39" t="s">
        <v>2038</v>
      </c>
      <c r="B148" s="25"/>
      <c r="C148" s="51"/>
      <c r="D148" s="51"/>
    </row>
    <row r="149" spans="1:7">
      <c r="B149" s="25"/>
      <c r="C149" s="51"/>
      <c r="D149" s="51"/>
    </row>
    <row r="150" spans="1:7" ht="15">
      <c r="A150" s="40" t="s">
        <v>2039</v>
      </c>
      <c r="B150" s="25"/>
      <c r="C150" s="51"/>
      <c r="D150" s="51"/>
    </row>
    <row r="151" spans="1:7">
      <c r="A151" s="34" t="s">
        <v>2040</v>
      </c>
      <c r="B151" s="60">
        <f>B91</f>
        <v>9474826</v>
      </c>
      <c r="C151" s="51"/>
      <c r="D151" s="51"/>
    </row>
    <row r="152" spans="1:7">
      <c r="A152" s="34" t="s">
        <v>2041</v>
      </c>
      <c r="B152" s="59">
        <f>Note1!B119</f>
        <v>9474826.4384999964</v>
      </c>
      <c r="C152" s="51"/>
      <c r="D152" s="51"/>
    </row>
    <row r="153" spans="1:7">
      <c r="B153" s="25"/>
      <c r="C153" s="51"/>
      <c r="D153" s="51"/>
    </row>
    <row r="154" spans="1:7">
      <c r="A154" s="36" t="s">
        <v>1964</v>
      </c>
      <c r="B154" s="53"/>
      <c r="C154" s="52"/>
      <c r="D154" s="73" t="b">
        <f>IF(ABS(B151-B152)&lt;0.5,TRUE,FALSE)</f>
        <v>1</v>
      </c>
      <c r="E154" s="36"/>
      <c r="F154" s="36" t="s">
        <v>2042</v>
      </c>
    </row>
    <row r="155" spans="1:7">
      <c r="B155" s="28"/>
      <c r="C155" s="43"/>
      <c r="D155" s="44"/>
    </row>
    <row r="156" spans="1:7" ht="15">
      <c r="A156" s="40" t="s">
        <v>2043</v>
      </c>
      <c r="B156" s="27"/>
      <c r="C156" s="44"/>
      <c r="D156" s="44"/>
    </row>
    <row r="157" spans="1:7">
      <c r="A157" s="34" t="s">
        <v>2044</v>
      </c>
      <c r="B157" s="59">
        <f>'Balanse - eiendeler'!C45</f>
        <v>3007999.8230699999</v>
      </c>
      <c r="C157" s="44"/>
      <c r="D157" s="44"/>
      <c r="F157" s="34" t="s">
        <v>2045</v>
      </c>
    </row>
    <row r="158" spans="1:7">
      <c r="A158" s="34" t="s">
        <v>2046</v>
      </c>
      <c r="B158" s="59">
        <f>'Note 17 og 18'!B7</f>
        <v>3007999.8230699999</v>
      </c>
      <c r="C158" s="44"/>
      <c r="D158" s="44"/>
      <c r="F158" s="185" t="s">
        <v>2047</v>
      </c>
    </row>
    <row r="159" spans="1:7">
      <c r="B159" s="27"/>
      <c r="C159" s="44"/>
      <c r="D159" s="73" t="b">
        <f>IF(ABS(B157-B158)&lt;0.005,TRUE,FALSE)</f>
        <v>1</v>
      </c>
      <c r="F159" s="185" t="s">
        <v>2048</v>
      </c>
      <c r="G159" s="307"/>
    </row>
    <row r="160" spans="1:7">
      <c r="B160" s="27"/>
      <c r="C160" s="44"/>
      <c r="D160" s="44"/>
    </row>
    <row r="161" spans="1:6">
      <c r="A161" s="34" t="s">
        <v>2049</v>
      </c>
      <c r="B161" s="70">
        <f>Kontantstrømoppstilling!B60</f>
        <v>3285849.2499999995</v>
      </c>
      <c r="C161" s="44"/>
      <c r="D161" s="44"/>
      <c r="F161" s="34" t="s">
        <v>2050</v>
      </c>
    </row>
    <row r="162" spans="1:6">
      <c r="A162" s="34" t="s">
        <v>2051</v>
      </c>
      <c r="B162" s="59">
        <f>'Balanse - eiendeler'!C49</f>
        <v>3285848.8575800001</v>
      </c>
      <c r="C162" s="44"/>
      <c r="D162" s="44"/>
      <c r="F162" s="34" t="s">
        <v>2052</v>
      </c>
    </row>
    <row r="163" spans="1:6">
      <c r="A163" s="34" t="s">
        <v>2053</v>
      </c>
      <c r="B163" s="75">
        <f>'Note 17 og 18'!B11</f>
        <v>3285848.8575800001</v>
      </c>
      <c r="C163" s="44"/>
      <c r="D163" s="44"/>
    </row>
    <row r="164" spans="1:6">
      <c r="B164" s="1000"/>
      <c r="C164" s="44"/>
      <c r="D164" s="44"/>
    </row>
    <row r="165" spans="1:6">
      <c r="A165" s="36" t="s">
        <v>1964</v>
      </c>
      <c r="B165" s="24"/>
      <c r="C165" s="50"/>
      <c r="D165" s="76" t="b">
        <f>IF(ABS(B161-B162)&lt;0.5*AND(ABS(B162-B163)&lt;0.5),TRUE,FALSE)</f>
        <v>1</v>
      </c>
      <c r="E165" s="36"/>
      <c r="F165" s="36"/>
    </row>
    <row r="166" spans="1:6">
      <c r="B166" s="25"/>
      <c r="C166" s="51"/>
      <c r="D166" s="51"/>
    </row>
    <row r="167" spans="1:6" ht="15">
      <c r="A167" s="40" t="s">
        <v>2054</v>
      </c>
      <c r="B167" s="25"/>
      <c r="C167" s="51"/>
      <c r="D167" s="51"/>
    </row>
    <row r="168" spans="1:6">
      <c r="A168" s="34" t="s">
        <v>2055</v>
      </c>
      <c r="B168" s="59">
        <f>Resultatregnskap!C28</f>
        <v>6215</v>
      </c>
      <c r="C168" s="51"/>
      <c r="D168" s="23"/>
    </row>
    <row r="169" spans="1:6">
      <c r="B169" s="25"/>
      <c r="C169" s="51"/>
      <c r="D169" s="44"/>
    </row>
    <row r="170" spans="1:6">
      <c r="A170" s="34" t="s">
        <v>2056</v>
      </c>
      <c r="B170" s="59">
        <f>Note6!B14</f>
        <v>12983.658100000002</v>
      </c>
      <c r="C170" s="51"/>
      <c r="D170" s="51"/>
    </row>
    <row r="171" spans="1:6">
      <c r="A171" s="34" t="s">
        <v>2057</v>
      </c>
      <c r="B171" s="75">
        <f>Note6!B22</f>
        <v>6768.5597900000002</v>
      </c>
      <c r="C171" s="51"/>
      <c r="D171" s="51"/>
    </row>
    <row r="172" spans="1:6">
      <c r="A172" s="34" t="s">
        <v>2058</v>
      </c>
      <c r="B172" s="60">
        <f>B170-B171</f>
        <v>6215.0983100000021</v>
      </c>
      <c r="C172" s="51"/>
    </row>
    <row r="173" spans="1:6">
      <c r="B173" s="25"/>
      <c r="C173" s="51"/>
      <c r="D173" s="51"/>
    </row>
    <row r="174" spans="1:6">
      <c r="A174" s="36" t="s">
        <v>1964</v>
      </c>
      <c r="B174" s="53"/>
      <c r="C174" s="52"/>
      <c r="D174" s="73" t="b">
        <f>IF(ABS(B168-B172)&lt;0.5,TRUE,FALSE)</f>
        <v>1</v>
      </c>
      <c r="E174" s="36"/>
      <c r="F174" s="36" t="s">
        <v>2059</v>
      </c>
    </row>
    <row r="175" spans="1:6">
      <c r="B175" s="25"/>
      <c r="C175" s="51"/>
      <c r="D175" s="51"/>
    </row>
    <row r="176" spans="1:6" ht="15">
      <c r="A176" s="40" t="s">
        <v>2060</v>
      </c>
      <c r="B176" s="25"/>
      <c r="C176" s="51"/>
      <c r="D176" s="51"/>
    </row>
    <row r="177" spans="1:7">
      <c r="A177" s="34" t="s">
        <v>2061</v>
      </c>
      <c r="B177" s="59">
        <f>'Balanse - Gjeld og kapital'!C43</f>
        <v>637774.45299999998</v>
      </c>
      <c r="C177" s="51"/>
      <c r="D177" s="51"/>
    </row>
    <row r="178" spans="1:7">
      <c r="A178" s="34" t="s">
        <v>2062</v>
      </c>
      <c r="B178" s="59">
        <f>'Note 17 og 18'!B28</f>
        <v>637774.6</v>
      </c>
      <c r="C178" s="51"/>
      <c r="D178" s="51"/>
    </row>
    <row r="179" spans="1:7">
      <c r="B179" s="25"/>
      <c r="C179" s="51"/>
      <c r="D179" s="51"/>
    </row>
    <row r="180" spans="1:7">
      <c r="A180" s="36" t="s">
        <v>2063</v>
      </c>
      <c r="B180" s="53"/>
      <c r="C180" s="52"/>
      <c r="D180" s="73" t="b">
        <f>IF(ABS(B177-B178)&lt;0.5,TRUE,FALSE)</f>
        <v>1</v>
      </c>
      <c r="E180" s="36"/>
      <c r="F180" s="36" t="s">
        <v>2064</v>
      </c>
    </row>
    <row r="182" spans="1:7" ht="15">
      <c r="A182" s="40" t="s">
        <v>2065</v>
      </c>
    </row>
    <row r="183" spans="1:7">
      <c r="A183" s="34" t="s">
        <v>2066</v>
      </c>
      <c r="B183" s="57">
        <f>Kontantstrømoppstilling!B58</f>
        <v>29704.249999999651</v>
      </c>
    </row>
    <row r="185" spans="1:7">
      <c r="A185" s="34" t="s">
        <v>2067</v>
      </c>
      <c r="B185" s="57">
        <f>'Balanse - eiendeler'!D49</f>
        <v>3256145.03382</v>
      </c>
    </row>
    <row r="186" spans="1:7">
      <c r="A186" s="34" t="s">
        <v>2068</v>
      </c>
      <c r="B186" s="57">
        <f>'Balanse - eiendeler'!C49</f>
        <v>3285848.8575800001</v>
      </c>
      <c r="G186" s="34"/>
    </row>
    <row r="188" spans="1:7">
      <c r="A188" s="34" t="s">
        <v>1964</v>
      </c>
      <c r="B188" s="68">
        <f>B186-B185</f>
        <v>29703.823760000058</v>
      </c>
      <c r="D188" s="77" t="b">
        <f>IF(ABS(B188-B183)&lt;0.5,TRUE,FALSE)</f>
        <v>1</v>
      </c>
      <c r="F188" s="34" t="s">
        <v>2069</v>
      </c>
    </row>
    <row r="189" spans="1:7">
      <c r="A189" s="863"/>
      <c r="B189" s="906"/>
      <c r="C189" s="863"/>
      <c r="D189" s="863"/>
      <c r="E189" s="863"/>
      <c r="F189" s="863"/>
    </row>
    <row r="190" spans="1:7" ht="15">
      <c r="A190" s="40" t="s">
        <v>2070</v>
      </c>
    </row>
    <row r="191" spans="1:7">
      <c r="A191" s="34" t="s">
        <v>2071</v>
      </c>
      <c r="B191" s="30">
        <v>14144734.601070022</v>
      </c>
    </row>
    <row r="192" spans="1:7">
      <c r="A192" s="34" t="s">
        <v>2072</v>
      </c>
      <c r="B192" s="57">
        <f>'Balanse - eiendeler'!C59</f>
        <v>14144734.60107</v>
      </c>
    </row>
    <row r="194" spans="1:7">
      <c r="A194" s="34" t="s">
        <v>2073</v>
      </c>
      <c r="B194" s="30">
        <v>14144734.344130011</v>
      </c>
    </row>
    <row r="195" spans="1:7">
      <c r="A195" s="34" t="s">
        <v>2074</v>
      </c>
      <c r="B195" s="57">
        <f>'Balanse - Gjeld og kapital'!C55</f>
        <v>14144734.3441</v>
      </c>
    </row>
    <row r="197" spans="1:7">
      <c r="A197" s="34" t="s">
        <v>1964</v>
      </c>
      <c r="D197" s="77" t="b">
        <f>IF((ABS(B191-B192)&lt;0.5)*AND(ABS(B194-B195)&lt;0.5)*AND(ABS(B191-B194)&lt;0.5)*AND(ABS(B192-B195)&lt;0.5),TRUE,FALSE)</f>
        <v>1</v>
      </c>
      <c r="F197" s="34" t="s">
        <v>2075</v>
      </c>
    </row>
    <row r="198" spans="1:7">
      <c r="A198" s="863"/>
      <c r="B198" s="906"/>
      <c r="C198" s="863"/>
      <c r="D198" s="863"/>
      <c r="E198" s="863"/>
      <c r="F198" s="863"/>
    </row>
    <row r="199" spans="1:7" ht="15">
      <c r="A199" s="40" t="s">
        <v>2076</v>
      </c>
    </row>
    <row r="200" spans="1:7">
      <c r="A200" s="34" t="s">
        <v>2077</v>
      </c>
      <c r="B200" s="57">
        <f>Resultatregnskap!C18+Resultatregnskap!C19</f>
        <v>658331</v>
      </c>
    </row>
    <row r="201" spans="1:7">
      <c r="A201" s="34" t="s">
        <v>2078</v>
      </c>
      <c r="B201" s="57">
        <f>Note1!B10+Note1!B11+Note1!B21+Note1!B22</f>
        <v>658331.14359000011</v>
      </c>
    </row>
    <row r="202" spans="1:7">
      <c r="F202" s="1160" t="s">
        <v>2079</v>
      </c>
      <c r="G202" s="308"/>
    </row>
    <row r="203" spans="1:7" ht="14.45" customHeight="1">
      <c r="A203" s="34" t="s">
        <v>1964</v>
      </c>
      <c r="D203" s="77" t="b">
        <f>IF(ABS(B200-B201)&lt;0.5,TRUE,FALSE)</f>
        <v>1</v>
      </c>
      <c r="F203" s="1160"/>
      <c r="G203" s="308"/>
    </row>
    <row r="204" spans="1:7">
      <c r="A204" s="863"/>
      <c r="B204" s="906"/>
      <c r="C204" s="863"/>
      <c r="D204" s="863"/>
      <c r="E204" s="863"/>
      <c r="F204" s="863"/>
    </row>
    <row r="205" spans="1:7" ht="15">
      <c r="A205" s="40" t="s">
        <v>2080</v>
      </c>
    </row>
    <row r="206" spans="1:7">
      <c r="A206" s="34" t="s">
        <v>1839</v>
      </c>
      <c r="B206" s="230">
        <f>'Tabell 3'!D11</f>
        <v>3285848.8575800001</v>
      </c>
      <c r="D206" s="240"/>
    </row>
    <row r="207" spans="1:7">
      <c r="A207" s="34" t="s">
        <v>2081</v>
      </c>
      <c r="B207" s="231">
        <f>'Tabell 3'!D40</f>
        <v>3285848.6006399998</v>
      </c>
    </row>
    <row r="209" spans="1:7">
      <c r="A209" s="36" t="s">
        <v>1964</v>
      </c>
      <c r="B209" s="228"/>
      <c r="C209" s="36"/>
      <c r="D209" s="229" t="b">
        <f>IF(ABS(B206-B207)&lt;0.5,TRUE,FALSE)</f>
        <v>1</v>
      </c>
      <c r="E209" s="36"/>
      <c r="F209" s="36"/>
    </row>
    <row r="211" spans="1:7" ht="15">
      <c r="A211" s="40" t="s">
        <v>2082</v>
      </c>
    </row>
    <row r="212" spans="1:7">
      <c r="A212" s="34" t="s">
        <v>2083</v>
      </c>
      <c r="B212" s="231">
        <f>'Tabell 4'!B21</f>
        <v>14144734.601070002</v>
      </c>
    </row>
    <row r="213" spans="1:7">
      <c r="A213" s="34" t="s">
        <v>2084</v>
      </c>
      <c r="B213" s="231">
        <f>'Tabell 4'!B41</f>
        <v>14144734.344099998</v>
      </c>
    </row>
    <row r="215" spans="1:7">
      <c r="A215" s="36"/>
      <c r="B215" s="29"/>
      <c r="C215" s="36"/>
      <c r="D215" s="229" t="b">
        <f>IF(ABS(B212-B213)&lt;0.5,TRUE,FALSE)</f>
        <v>1</v>
      </c>
      <c r="E215" s="36"/>
      <c r="F215" s="36"/>
    </row>
    <row r="217" spans="1:7" ht="15">
      <c r="A217" s="40" t="s">
        <v>2085</v>
      </c>
    </row>
    <row r="218" spans="1:7">
      <c r="A218" s="34" t="s">
        <v>2086</v>
      </c>
      <c r="B218" s="231">
        <f>'Tabell 1'!D57</f>
        <v>29704.25</v>
      </c>
    </row>
    <row r="219" spans="1:7">
      <c r="A219" s="34" t="s">
        <v>2087</v>
      </c>
      <c r="B219" s="231">
        <f>'Tabell 3'!E11</f>
        <v>29703.823760000185</v>
      </c>
      <c r="G219" s="34"/>
    </row>
    <row r="221" spans="1:7">
      <c r="A221" s="36"/>
      <c r="B221" s="29"/>
      <c r="C221" s="36"/>
      <c r="D221" s="232" t="b">
        <f>IF(ABS(B218-B219)&lt;0.5,TRUE,FALSE)</f>
        <v>1</v>
      </c>
      <c r="E221" s="36"/>
      <c r="F221" s="36"/>
    </row>
    <row r="222" spans="1:7">
      <c r="D222" s="177"/>
    </row>
    <row r="223" spans="1:7" ht="15">
      <c r="A223" s="40" t="s">
        <v>2088</v>
      </c>
    </row>
    <row r="224" spans="1:7">
      <c r="A224" s="34" t="s">
        <v>2089</v>
      </c>
      <c r="B224" s="231">
        <f>'Note15 '!B21+'Note15 '!B27+'Note15 '!B50+'Note15 '!B125</f>
        <v>0</v>
      </c>
    </row>
    <row r="225" spans="1:7">
      <c r="A225" s="34" t="s">
        <v>2090</v>
      </c>
      <c r="B225" s="231">
        <f>'Note15 '!C151</f>
        <v>0</v>
      </c>
    </row>
    <row r="226" spans="1:7">
      <c r="B226" s="375"/>
    </row>
    <row r="227" spans="1:7">
      <c r="B227" s="375"/>
      <c r="D227" s="232" t="b">
        <f>IF(ABS(B224-B225)&lt;0.5,TRUE,FALSE)</f>
        <v>1</v>
      </c>
    </row>
    <row r="229" spans="1:7">
      <c r="A229" s="34" t="s">
        <v>2091</v>
      </c>
      <c r="B229" s="231">
        <f>'Note15 '!B32+'Note15 '!B44+'Note15 '!B130</f>
        <v>285602</v>
      </c>
    </row>
    <row r="230" spans="1:7">
      <c r="A230" s="34" t="s">
        <v>2092</v>
      </c>
      <c r="B230" s="231">
        <f>'Note15 '!C152</f>
        <v>285602</v>
      </c>
    </row>
    <row r="232" spans="1:7">
      <c r="A232" s="36"/>
      <c r="B232" s="29"/>
      <c r="C232" s="36"/>
      <c r="D232" s="229" t="b">
        <f>IF(ABS(B229-B230)&lt;0.5,TRUE,FALSE)</f>
        <v>1</v>
      </c>
      <c r="E232" s="36"/>
      <c r="F232" s="36"/>
      <c r="G232" s="34"/>
    </row>
    <row r="234" spans="1:7">
      <c r="A234" s="34" t="s">
        <v>2093</v>
      </c>
    </row>
    <row r="236" spans="1:7" ht="15" customHeight="1">
      <c r="A236" s="970" t="s">
        <v>2094</v>
      </c>
      <c r="B236" s="910"/>
      <c r="C236" s="911"/>
      <c r="D236" s="911"/>
      <c r="E236" s="911"/>
      <c r="F236" s="912"/>
      <c r="G236" s="309"/>
    </row>
    <row r="237" spans="1:7" ht="14.25" customHeight="1">
      <c r="A237" s="83"/>
      <c r="B237" s="79"/>
      <c r="C237" s="80"/>
      <c r="D237" s="80"/>
      <c r="E237" s="80"/>
      <c r="F237" s="84"/>
      <c r="G237" s="309"/>
    </row>
    <row r="238" spans="1:7" ht="14.25" customHeight="1">
      <c r="A238" s="83"/>
      <c r="B238" s="79"/>
      <c r="C238" s="80"/>
      <c r="D238" s="80"/>
      <c r="E238" s="80"/>
      <c r="F238" s="84"/>
      <c r="G238" s="309"/>
    </row>
    <row r="239" spans="1:7" ht="14.25" customHeight="1">
      <c r="A239" s="83"/>
      <c r="B239" s="79"/>
      <c r="C239" s="80"/>
      <c r="D239" s="80"/>
      <c r="E239" s="80"/>
      <c r="F239" s="84"/>
      <c r="G239" s="309"/>
    </row>
    <row r="240" spans="1:7" ht="14.25" customHeight="1">
      <c r="A240" s="83"/>
      <c r="B240" s="79"/>
      <c r="C240" s="80"/>
      <c r="D240" s="80"/>
      <c r="E240" s="80"/>
      <c r="F240" s="84"/>
      <c r="G240" s="309"/>
    </row>
    <row r="241" spans="1:7" ht="15" customHeight="1">
      <c r="A241" s="85"/>
      <c r="B241" s="86"/>
      <c r="C241" s="87"/>
      <c r="D241" s="87"/>
      <c r="E241" s="87"/>
      <c r="F241" s="88"/>
      <c r="G241" s="309"/>
    </row>
  </sheetData>
  <sheetProtection formatCells="0" formatColumns="0" formatRows="0" insertColumns="0" insertRows="0" deleteColumns="0" deleteRows="0" autoFilter="0"/>
  <protectedRanges>
    <protectedRange sqref="B69" name="Område5"/>
    <protectedRange sqref="B56" name="Område4"/>
    <protectedRange sqref="D37:D44" name="Område3"/>
    <protectedRange sqref="B35" name="Område2"/>
    <protectedRange sqref="D17:D26" name="Område1"/>
  </protectedRanges>
  <mergeCells count="3">
    <mergeCell ref="A2:E2"/>
    <mergeCell ref="F202:F203"/>
    <mergeCell ref="A6:F8"/>
  </mergeCells>
  <conditionalFormatting sqref="D17:D26 D43 D57 D72 D85 D125 D140 D146 D154 D165 D174 D180 D188 D197 D203">
    <cfRule type="containsText" dxfId="13" priority="55" operator="containsText" text="USANN">
      <formula>NOT(ISERROR(SEARCH("USANN",D17)))</formula>
    </cfRule>
    <cfRule type="containsText" dxfId="12" priority="56" operator="containsText" text="SANN">
      <formula>NOT(ISERROR(SEARCH("SANN",D17)))</formula>
    </cfRule>
  </conditionalFormatting>
  <conditionalFormatting sqref="D159:D160">
    <cfRule type="containsText" dxfId="11" priority="15" operator="containsText" text="USANN">
      <formula>NOT(ISERROR(SEARCH("USANN",D159)))</formula>
    </cfRule>
    <cfRule type="containsText" dxfId="10" priority="16" operator="containsText" text="SANN">
      <formula>NOT(ISERROR(SEARCH("SANN",D159)))</formula>
    </cfRule>
  </conditionalFormatting>
  <conditionalFormatting sqref="D209">
    <cfRule type="cellIs" dxfId="9" priority="12" operator="equal">
      <formula>TRUE</formula>
    </cfRule>
    <cfRule type="cellIs" dxfId="8" priority="13" operator="equal">
      <formula>FALSE</formula>
    </cfRule>
  </conditionalFormatting>
  <conditionalFormatting sqref="D215">
    <cfRule type="cellIs" dxfId="7" priority="5" operator="equal">
      <formula>TRUE</formula>
    </cfRule>
    <cfRule type="cellIs" dxfId="6" priority="6" operator="equal">
      <formula>FALSE</formula>
    </cfRule>
  </conditionalFormatting>
  <conditionalFormatting sqref="D221">
    <cfRule type="cellIs" dxfId="5" priority="8" operator="equal">
      <formula>FALSE</formula>
    </cfRule>
    <cfRule type="cellIs" dxfId="4" priority="9" operator="equal">
      <formula>TRUE</formula>
    </cfRule>
  </conditionalFormatting>
  <conditionalFormatting sqref="D227">
    <cfRule type="cellIs" dxfId="3" priority="3" operator="equal">
      <formula>FALSE</formula>
    </cfRule>
    <cfRule type="cellIs" dxfId="2" priority="4" operator="equal">
      <formula>TRUE</formula>
    </cfRule>
  </conditionalFormatting>
  <conditionalFormatting sqref="D232">
    <cfRule type="cellIs" dxfId="1" priority="1" operator="equal">
      <formula>FALSE</formula>
    </cfRule>
    <cfRule type="cellIs" dxfId="0" priority="2" operator="equal">
      <formula>TRUE</formula>
    </cfRule>
  </conditionalFormatting>
  <pageMargins left="0.51181102362204722" right="0.31496062992125984" top="0.59055118110236227" bottom="0.59055118110236227" header="0.31496062992125984" footer="0.31496062992125984"/>
  <pageSetup paperSize="9" scale="55" fitToHeight="0" orientation="landscape" r:id="rId1"/>
  <headerFooter>
    <oddFooter>&amp;R&amp;D &amp;T</oddFooter>
  </headerFooter>
  <rowBreaks count="3" manualBreakCount="3">
    <brk id="78" max="16383" man="1"/>
    <brk id="125" max="16383" man="1"/>
    <brk id="174"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0883d4e-5337-4216-b930-629e07f0d714" xsi:nil="true"/>
    <OppdragProsrjekt xmlns="1c780a73-c164-4e43-90bc-317348ad4a59" xsi:nil="true"/>
    <Prosjekt xmlns="1c780a73-c164-4e43-90bc-317348ad4a59" xsi:nil="true"/>
    <Typem_x00f8_te xmlns="1c780a73-c164-4e43-90bc-317348ad4a59" xsi:nil="true"/>
    <lcf76f155ced4ddcb4097134ff3c332f xmlns="1c780a73-c164-4e43-90bc-317348ad4a5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6FDCF9C326FD2249A2647972915543C7" ma:contentTypeVersion="16" ma:contentTypeDescription="Opprett et nytt dokument." ma:contentTypeScope="" ma:versionID="730c0d2fd5501a3f69a1579e97d3a0be">
  <xsd:schema xmlns:xsd="http://www.w3.org/2001/XMLSchema" xmlns:xs="http://www.w3.org/2001/XMLSchema" xmlns:p="http://schemas.microsoft.com/office/2006/metadata/properties" xmlns:ns2="1c780a73-c164-4e43-90bc-317348ad4a59" xmlns:ns3="80883d4e-5337-4216-b930-629e07f0d714" targetNamespace="http://schemas.microsoft.com/office/2006/metadata/properties" ma:root="true" ma:fieldsID="e5cc1eef126836a3163a9bec8ddb2191" ns2:_="" ns3:_="">
    <xsd:import namespace="1c780a73-c164-4e43-90bc-317348ad4a59"/>
    <xsd:import namespace="80883d4e-5337-4216-b930-629e07f0d71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OppdragProsrjekt" minOccurs="0"/>
                <xsd:element ref="ns2:Prosjekt" minOccurs="0"/>
                <xsd:element ref="ns2:lcf76f155ced4ddcb4097134ff3c332f" minOccurs="0"/>
                <xsd:element ref="ns3:TaxCatchAll" minOccurs="0"/>
                <xsd:element ref="ns2:MediaServiceDateTaken" minOccurs="0"/>
                <xsd:element ref="ns2:MediaServiceOCR" minOccurs="0"/>
                <xsd:element ref="ns2:Typem_x00f8_t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780a73-c164-4e43-90bc-317348ad4a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OppdragProsrjekt" ma:index="15" nillable="true" ma:displayName="Oppdrag Prosrjekt" ma:format="Dropdown" ma:indexed="true" ma:internalName="OppdragProsrjekt">
      <xsd:simpleType>
        <xsd:union memberTypes="dms:Text">
          <xsd:simpleType>
            <xsd:restriction base="dms:Choice">
              <xsd:enumeration value="Brukerundersøkelsen 2024"/>
              <xsd:enumeration value="Choice 2"/>
              <xsd:enumeration value="Choice 3"/>
            </xsd:restriction>
          </xsd:simpleType>
        </xsd:union>
      </xsd:simpleType>
    </xsd:element>
    <xsd:element name="Prosjekt" ma:index="16" nillable="true" ma:displayName="Prosjekt" ma:format="Dropdown" ma:internalName="Prosjekt">
      <xsd:complexType>
        <xsd:complexContent>
          <xsd:extension base="dms:MultiChoice">
            <xsd:sequence>
              <xsd:element name="Value" maxOccurs="unbounded" minOccurs="0" nillable="true">
                <xsd:simpleType>
                  <xsd:restriction base="dms:Choice">
                    <xsd:enumeration value="Brukerundersøkelsen"/>
                    <xsd:enumeration value="Plan"/>
                    <xsd:enumeration value="Choice 3"/>
                  </xsd:restriction>
                </xsd:simpleType>
              </xsd:element>
            </xsd:sequence>
          </xsd:extension>
        </xsd:complexContent>
      </xsd:complexType>
    </xsd:element>
    <xsd:element name="lcf76f155ced4ddcb4097134ff3c332f" ma:index="18" nillable="true" ma:taxonomy="true" ma:internalName="lcf76f155ced4ddcb4097134ff3c332f" ma:taxonomyFieldName="MediaServiceImageTags" ma:displayName="Bildemerkelapper" ma:readOnly="false" ma:fieldId="{5cf76f15-5ced-4ddc-b409-7134ff3c332f}" ma:taxonomyMulti="true" ma:sspId="c22fd018-c39b-462c-89de-126a365ef119"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Typem_x00f8_te" ma:index="22" nillable="true" ma:displayName="Type møte" ma:format="Dropdown" ma:internalName="Typem_x00f8_t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0883d4e-5337-4216-b930-629e07f0d714"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8656947-df7f-41d2-90b8-eda121bdc532}" ma:internalName="TaxCatchAll" ma:showField="CatchAllData" ma:web="80883d4e-5337-4216-b930-629e07f0d7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E1BB41F-B096-4341-ACC4-8AB7FF1BC7C4}">
  <ds:schemaRefs>
    <ds:schemaRef ds:uri="http://schemas.microsoft.com/sharepoint/v3/contenttype/forms"/>
  </ds:schemaRefs>
</ds:datastoreItem>
</file>

<file path=customXml/itemProps2.xml><?xml version="1.0" encoding="utf-8"?>
<ds:datastoreItem xmlns:ds="http://schemas.openxmlformats.org/officeDocument/2006/customXml" ds:itemID="{D98CE794-65C4-4320-B7EC-E9BEC3425AA7}">
  <ds:schemaRefs>
    <ds:schemaRef ds:uri="http://schemas.microsoft.com/office/2006/metadata/properties"/>
    <ds:schemaRef ds:uri="http://schemas.microsoft.com/office/infopath/2007/PartnerControls"/>
    <ds:schemaRef ds:uri="80883d4e-5337-4216-b930-629e07f0d714"/>
    <ds:schemaRef ds:uri="1c780a73-c164-4e43-90bc-317348ad4a59"/>
  </ds:schemaRefs>
</ds:datastoreItem>
</file>

<file path=customXml/itemProps3.xml><?xml version="1.0" encoding="utf-8"?>
<ds:datastoreItem xmlns:ds="http://schemas.openxmlformats.org/officeDocument/2006/customXml" ds:itemID="{00FAD1D6-74E4-4BC7-A764-559D19389A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780a73-c164-4e43-90bc-317348ad4a59"/>
    <ds:schemaRef ds:uri="80883d4e-5337-4216-b930-629e07f0d7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463b6811-b0a4-4b2a-b932-72c4c970c5d2}" enabled="0" method="" siteId="{463b6811-b0a4-4b2a-b932-72c4c970c5d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34</vt:i4>
      </vt:variant>
      <vt:variant>
        <vt:lpstr>Navngitte områder</vt:lpstr>
      </vt:variant>
      <vt:variant>
        <vt:i4>4</vt:i4>
      </vt:variant>
    </vt:vector>
  </HeadingPairs>
  <TitlesOfParts>
    <vt:vector size="38" baseType="lpstr">
      <vt:lpstr>Fortegnsregler</vt:lpstr>
      <vt:lpstr>Prinsippnote - SRS</vt:lpstr>
      <vt:lpstr>Resultatregnskap</vt:lpstr>
      <vt:lpstr>Balanse - eiendeler</vt:lpstr>
      <vt:lpstr>Balanse - Gjeld og kapital</vt:lpstr>
      <vt:lpstr>Kontantstrømoppstilling</vt:lpstr>
      <vt:lpstr>Prinsipp for  bevilgningsoppst.</vt:lpstr>
      <vt:lpstr>Bevilgningsoppstilling</vt:lpstr>
      <vt:lpstr>Note1</vt:lpstr>
      <vt:lpstr>Note2 og 3</vt:lpstr>
      <vt:lpstr>Note4</vt:lpstr>
      <vt:lpstr>Note5</vt:lpstr>
      <vt:lpstr>Note6</vt:lpstr>
      <vt:lpstr>Note 8</vt:lpstr>
      <vt:lpstr>Note 9 og 10</vt:lpstr>
      <vt:lpstr>Note 10B</vt:lpstr>
      <vt:lpstr>Note11</vt:lpstr>
      <vt:lpstr>Note 11A</vt:lpstr>
      <vt:lpstr>Note12, 13 og 14</vt:lpstr>
      <vt:lpstr>Note15 </vt:lpstr>
      <vt:lpstr>Note 16</vt:lpstr>
      <vt:lpstr>Note 17 og 18</vt:lpstr>
      <vt:lpstr>Note 19</vt:lpstr>
      <vt:lpstr>Note 20</vt:lpstr>
      <vt:lpstr>Note 30</vt:lpstr>
      <vt:lpstr>Note 31</vt:lpstr>
      <vt:lpstr>Note 32</vt:lpstr>
      <vt:lpstr>Spesialistutd UiO og UiB</vt:lpstr>
      <vt:lpstr>Spesialistutd UiT</vt:lpstr>
      <vt:lpstr>Tabell 1</vt:lpstr>
      <vt:lpstr>Tabell 2</vt:lpstr>
      <vt:lpstr>Tabell 3</vt:lpstr>
      <vt:lpstr>Tabell 4</vt:lpstr>
      <vt:lpstr>Kontrollark</vt:lpstr>
      <vt:lpstr>Bevilgningsoppstilling!Utskriftsområde</vt:lpstr>
      <vt:lpstr>'Note 11A'!Utskriftsområde</vt:lpstr>
      <vt:lpstr>Resultatregnskap!Utskriftsområde</vt:lpstr>
      <vt:lpstr>Kontrollark!Utskriftstitler</vt:lpstr>
    </vt:vector>
  </TitlesOfParts>
  <Manager/>
  <Company>SSØ</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Standard_oppgjørspakke_statlige_2024_T3_ Endelig</dc:title>
  <dc:subject/>
  <dc:creator>0-peol</dc:creator>
  <cp:keywords/>
  <dc:description>Arbeidsversjon</dc:description>
  <cp:lastModifiedBy>Erik Alexander Høyem</cp:lastModifiedBy>
  <cp:revision/>
  <dcterms:created xsi:type="dcterms:W3CDTF">2005-10-21T07:03:32Z</dcterms:created>
  <dcterms:modified xsi:type="dcterms:W3CDTF">2025-02-11T08:51:37Z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0x0101006FDCF9C326FD2249A2647972915543C7</vt:lpwstr>
  </property>
  <property fmtid="{D5CDD505-2E9C-101B-9397-08002B2CF9AE}" pid="4" name="DssFunksjon">
    <vt:lpwstr>5;#Styring av underliggende virksomheter|b1c51ab6-080a-4588-9cf9-09b52537c3d1</vt:lpwstr>
  </property>
  <property fmtid="{D5CDD505-2E9C-101B-9397-08002B2CF9AE}" pid="5" name="DssAvdeling">
    <vt:lpwstr>2;#Avdeling for eierskap i høyere utdanning og forskning (Eierskap)|174756ff-09f8-4d3c-8540-6a050f7e937f</vt:lpwstr>
  </property>
  <property fmtid="{D5CDD505-2E9C-101B-9397-08002B2CF9AE}" pid="6" name="DssDepartement">
    <vt:lpwstr>1;#Kunnskapsdepartementet|81227de6-cb8e-4f0f-82fe-a653bcaf2db4</vt:lpwstr>
  </property>
  <property fmtid="{D5CDD505-2E9C-101B-9397-08002B2CF9AE}" pid="7" name="DssEmneord">
    <vt:lpwstr>6;#Høyere utdanning|dc318931-fe29-41de-8830-f91bec213162</vt:lpwstr>
  </property>
  <property fmtid="{D5CDD505-2E9C-101B-9397-08002B2CF9AE}" pid="8" name="DssDokumenttype">
    <vt:lpwstr>6;#Regneark|c8fcbe77-693b-46a2-b776-f8f68f353ce9</vt:lpwstr>
  </property>
  <property fmtid="{D5CDD505-2E9C-101B-9397-08002B2CF9AE}" pid="9" name="DssRomtype">
    <vt:lpwstr/>
  </property>
  <property fmtid="{D5CDD505-2E9C-101B-9397-08002B2CF9AE}" pid="10" name="MSIP_Label_73809861-fd30-4277-9b32-94dba1968e23_Enabled">
    <vt:lpwstr>true</vt:lpwstr>
  </property>
  <property fmtid="{D5CDD505-2E9C-101B-9397-08002B2CF9AE}" pid="11" name="MSIP_Label_73809861-fd30-4277-9b32-94dba1968e23_SetDate">
    <vt:lpwstr>2024-02-26T07:46:33Z</vt:lpwstr>
  </property>
  <property fmtid="{D5CDD505-2E9C-101B-9397-08002B2CF9AE}" pid="12" name="MSIP_Label_73809861-fd30-4277-9b32-94dba1968e23_Method">
    <vt:lpwstr>Standard</vt:lpwstr>
  </property>
  <property fmtid="{D5CDD505-2E9C-101B-9397-08002B2CF9AE}" pid="13" name="MSIP_Label_73809861-fd30-4277-9b32-94dba1968e23_Name">
    <vt:lpwstr>Intern (KD)</vt:lpwstr>
  </property>
  <property fmtid="{D5CDD505-2E9C-101B-9397-08002B2CF9AE}" pid="14" name="MSIP_Label_73809861-fd30-4277-9b32-94dba1968e23_SiteId">
    <vt:lpwstr>f696e186-1c3b-44cd-bf76-5ace0e7007bd</vt:lpwstr>
  </property>
  <property fmtid="{D5CDD505-2E9C-101B-9397-08002B2CF9AE}" pid="15" name="MSIP_Label_73809861-fd30-4277-9b32-94dba1968e23_ActionId">
    <vt:lpwstr>872232bd-c7b3-426f-a5be-0cc8e59172ff</vt:lpwstr>
  </property>
  <property fmtid="{D5CDD505-2E9C-101B-9397-08002B2CF9AE}" pid="16" name="MSIP_Label_73809861-fd30-4277-9b32-94dba1968e23_ContentBits">
    <vt:lpwstr>0</vt:lpwstr>
  </property>
  <property fmtid="{D5CDD505-2E9C-101B-9397-08002B2CF9AE}" pid="17" name="MSIP_Label_4012811f-b717-4099-a412-3cacd3519ab9_Enabled">
    <vt:lpwstr>true</vt:lpwstr>
  </property>
  <property fmtid="{D5CDD505-2E9C-101B-9397-08002B2CF9AE}" pid="18" name="MSIP_Label_4012811f-b717-4099-a412-3cacd3519ab9_SetDate">
    <vt:lpwstr>2024-04-11T13:37:36Z</vt:lpwstr>
  </property>
  <property fmtid="{D5CDD505-2E9C-101B-9397-08002B2CF9AE}" pid="19" name="MSIP_Label_4012811f-b717-4099-a412-3cacd3519ab9_Method">
    <vt:lpwstr>Privileged</vt:lpwstr>
  </property>
  <property fmtid="{D5CDD505-2E9C-101B-9397-08002B2CF9AE}" pid="20" name="MSIP_Label_4012811f-b717-4099-a412-3cacd3519ab9_Name">
    <vt:lpwstr>Åpen</vt:lpwstr>
  </property>
  <property fmtid="{D5CDD505-2E9C-101B-9397-08002B2CF9AE}" pid="21" name="MSIP_Label_4012811f-b717-4099-a412-3cacd3519ab9_SiteId">
    <vt:lpwstr>1ec46890-73f8-4a2a-9b2c-9a6611f1c922</vt:lpwstr>
  </property>
  <property fmtid="{D5CDD505-2E9C-101B-9397-08002B2CF9AE}" pid="22" name="MSIP_Label_4012811f-b717-4099-a412-3cacd3519ab9_ActionId">
    <vt:lpwstr>25d258b4-e8b6-4792-9499-81577c7cf30b</vt:lpwstr>
  </property>
  <property fmtid="{D5CDD505-2E9C-101B-9397-08002B2CF9AE}" pid="23" name="MSIP_Label_4012811f-b717-4099-a412-3cacd3519ab9_ContentBits">
    <vt:lpwstr>0</vt:lpwstr>
  </property>
  <property fmtid="{D5CDD505-2E9C-101B-9397-08002B2CF9AE}" pid="24" name="MediaServiceImageTags">
    <vt:lpwstr/>
  </property>
</Properties>
</file>